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465" windowHeight="7590" tabRatio="689" activeTab="0"/>
  </bookViews>
  <sheets>
    <sheet name="2008" sheetId="1" r:id="rId1"/>
  </sheets>
  <definedNames>
    <definedName name="_xlnm.Print_Area" localSheetId="0">'2008'!$A$1:$EM$157</definedName>
  </definedNames>
  <calcPr fullCalcOnLoad="1"/>
</workbook>
</file>

<file path=xl/sharedStrings.xml><?xml version="1.0" encoding="utf-8"?>
<sst xmlns="http://schemas.openxmlformats.org/spreadsheetml/2006/main" count="394" uniqueCount="124">
  <si>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</si>
  <si>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</si>
  <si>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</si>
  <si>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</si>
  <si>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</si>
  <si>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</si>
  <si>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</si>
  <si>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</si>
  <si>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</si>
  <si>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</si>
  <si>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</si>
  <si>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</si>
  <si>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RUCH LOTNICZY</t>
  </si>
  <si>
    <t>RAZEM</t>
  </si>
  <si>
    <t>REGULARNY</t>
  </si>
  <si>
    <t>NIEREGULARNY</t>
  </si>
  <si>
    <t>KRAJOWY</t>
  </si>
  <si>
    <t>ZAGRANICZNY</t>
  </si>
  <si>
    <t>przylot</t>
  </si>
  <si>
    <t>odlot</t>
  </si>
  <si>
    <t>LOT /W-WA/</t>
  </si>
  <si>
    <t>EUROLOT /W-WA/</t>
  </si>
  <si>
    <t>LOT /HAM/</t>
  </si>
  <si>
    <t>LOT /LON/</t>
  </si>
  <si>
    <t>BA /LON/</t>
  </si>
  <si>
    <t>przylot+odlot</t>
  </si>
  <si>
    <t>ROK</t>
  </si>
  <si>
    <t>LOT /CPH/</t>
  </si>
  <si>
    <t>SAS /CPH/</t>
  </si>
  <si>
    <t>FLYING /VBY/</t>
  </si>
  <si>
    <t>tranzyt</t>
  </si>
  <si>
    <t>OGÓŁEM</t>
  </si>
  <si>
    <t>przylot+odlot+tranzyt</t>
  </si>
  <si>
    <t>LOT /BRU/</t>
  </si>
  <si>
    <t>LOT /FRA/</t>
  </si>
  <si>
    <t>LOT /KRK/</t>
  </si>
  <si>
    <t>TF /SWE/</t>
  </si>
  <si>
    <t>APN /W-WA/</t>
  </si>
  <si>
    <t>LH /MUC/</t>
  </si>
  <si>
    <t>WZ /DTM/</t>
  </si>
  <si>
    <t>WZ /LTN/</t>
  </si>
  <si>
    <t>APN /STN/</t>
  </si>
  <si>
    <t>LOT /MUC/</t>
  </si>
  <si>
    <t>AIR LIT /OSL/</t>
  </si>
  <si>
    <t>INNE</t>
  </si>
  <si>
    <t>RYAN /HHN/</t>
  </si>
  <si>
    <t>RYAN /STN/</t>
  </si>
  <si>
    <t>NORW /OSL/</t>
  </si>
  <si>
    <t>CO /DUB/</t>
  </si>
  <si>
    <t>CO /EDI/</t>
  </si>
  <si>
    <t>4U /CGN/</t>
  </si>
  <si>
    <t>WZ /LPL/</t>
  </si>
  <si>
    <t>WZ /PIK/</t>
  </si>
  <si>
    <t>DF /WRO/</t>
  </si>
  <si>
    <t>DF /KRK/</t>
  </si>
  <si>
    <t>DF /BER/</t>
  </si>
  <si>
    <t>WZ /CGN/</t>
  </si>
  <si>
    <t>CO /SNN/</t>
  </si>
  <si>
    <t>DF /WAW/</t>
  </si>
  <si>
    <t>LOT /WAW/</t>
  </si>
  <si>
    <t>CO /CIA/</t>
  </si>
  <si>
    <t>WZ /ORK/</t>
  </si>
  <si>
    <t>FIN /HEL/</t>
  </si>
  <si>
    <t>RYAN /DUB/</t>
  </si>
  <si>
    <t>BF /RNB/</t>
  </si>
  <si>
    <t>EASY /LGW/</t>
  </si>
  <si>
    <t>EASY /BRS/</t>
  </si>
  <si>
    <t>EASY /BFS/</t>
  </si>
  <si>
    <t>EASY /EDI/</t>
  </si>
  <si>
    <t>COAST /STORD/</t>
  </si>
  <si>
    <t>WZ /TRF/</t>
  </si>
  <si>
    <t>SAS /OSL/</t>
  </si>
  <si>
    <t>LH /FRA/</t>
  </si>
  <si>
    <t>EPWA</t>
  </si>
  <si>
    <t>EDDH</t>
  </si>
  <si>
    <t>EDDM</t>
  </si>
  <si>
    <t>EGGW</t>
  </si>
  <si>
    <t>EDLW</t>
  </si>
  <si>
    <t>WZ /NYO/</t>
  </si>
  <si>
    <t>WZ /DSA/</t>
  </si>
  <si>
    <t>WZ /MMX/</t>
  </si>
  <si>
    <t>WZ /BOH/</t>
  </si>
  <si>
    <t>WZ /CVT/</t>
  </si>
  <si>
    <t>WZ /GSE/</t>
  </si>
  <si>
    <t>RYAN /NYO/</t>
  </si>
  <si>
    <t>ESKN</t>
  </si>
  <si>
    <t>EDHL</t>
  </si>
  <si>
    <t>EDDK</t>
  </si>
  <si>
    <t>EGGP</t>
  </si>
  <si>
    <t>EGPK</t>
  </si>
  <si>
    <t>EICK</t>
  </si>
  <si>
    <t>EGCN</t>
  </si>
  <si>
    <t>ESMS</t>
  </si>
  <si>
    <t>ENTO</t>
  </si>
  <si>
    <t>EGHH</t>
  </si>
  <si>
    <t>EGBE</t>
  </si>
  <si>
    <t>ESGP</t>
  </si>
  <si>
    <t>ENGM</t>
  </si>
  <si>
    <t>EDFH</t>
  </si>
  <si>
    <t>EGSS</t>
  </si>
  <si>
    <t>EIDW</t>
  </si>
  <si>
    <t>EDDF</t>
  </si>
  <si>
    <t>EKCH</t>
  </si>
  <si>
    <t>EINN</t>
  </si>
  <si>
    <t>EGPH</t>
  </si>
  <si>
    <t>LIRA</t>
  </si>
  <si>
    <t>EFHK</t>
  </si>
  <si>
    <t>ESDF</t>
  </si>
  <si>
    <t>EGKK</t>
  </si>
  <si>
    <t>EGGD</t>
  </si>
  <si>
    <t>EGAA</t>
  </si>
  <si>
    <t>BMI /CWL/</t>
  </si>
  <si>
    <t>EGFF</t>
  </si>
  <si>
    <t>BMI /EMA/</t>
  </si>
  <si>
    <t>EGNX</t>
  </si>
  <si>
    <t>WZ /TKU/</t>
  </si>
  <si>
    <t>WZ /LBC/</t>
  </si>
  <si>
    <t>EFTU</t>
  </si>
  <si>
    <t>WZ /GRO/</t>
  </si>
  <si>
    <t>LEGE</t>
  </si>
  <si>
    <t>RYAN /BHX/</t>
  </si>
  <si>
    <t>SUN /BLL/</t>
  </si>
  <si>
    <t>ENSO</t>
  </si>
  <si>
    <t>EKBI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</si>
</sst>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zł&quot;#,##0;\-&quot;zł&quot;#,##0"/>
    <numFmt numFmtId="181" formatCode="&quot;zł&quot;#,##0;[Red]\-&quot;zł&quot;#,##0"/>
    <numFmt numFmtId="182" formatCode="&quot;zł&quot;#,##0.00;\-&quot;zł&quot;#,##0.00"/>
    <numFmt numFmtId="183" formatCode="&quot;zł&quot;#,##0.00;[Red]\-&quot;zł&quot;#,##0.00"/>
    <numFmt numFmtId="184" formatCode="_-&quot;zł&quot;* #,##0_-;\-&quot;zł&quot;* #,##0_-;_-&quot;zł&quot;* &quot;-&quot;_-;_-@_-"/>
    <numFmt numFmtId="185" formatCode="_-&quot;zł&quot;* #,##0.00_-;\-&quot;zł&quot;* #,##0.00_-;_-&quot;zł&quot;* &quot;-&quot;??_-;_-@_-"/>
    <numFmt numFmtId="186" formatCode="0.0000"/>
    <numFmt numFmtId="187" formatCode="0.000"/>
    <numFmt numFmtId="188" formatCode="0.0%"/>
    <numFmt numFmtId="189" formatCode="0.0"/>
    <numFmt numFmtId="190" formatCode="_-* #,##0.0\ _z_ł_-;\-* #,##0.0\ _z_ł_-;_-* &quot;-&quot;??\ _z_ł_-;_-@_-"/>
    <numFmt numFmtId="191" formatCode="_-* #,##0\ _z_ł_-;\-* #,##0\ _z_ł_-;_-* &quot;-&quot;??\ _z_ł_-;_-@_-"/>
    <numFmt numFmtId="192" formatCode="0.000%"/>
    <numFmt numFmtId="193" formatCode="0.0000%"/>
    <numFmt numFmtId="194" formatCode="0.0000000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9"/>
      <name val="Arial Narrow"/>
      <family val="2"/>
    </font>
    <font>
      <sz val="8"/>
      <name val="Arial CE"/>
      <family val="2"/>
    </font>
    <font>
      <sz val="8"/>
      <color indexed="9"/>
      <name val="Arial Narrow"/>
      <family val="2"/>
    </font>
    <font>
      <sz val="8"/>
      <color indexed="9"/>
      <name val="Arial CE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8"/>
      <color indexed="10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color indexed="8"/>
      <name val="Arial CE"/>
      <family val="0"/>
    </font>
    <font>
      <b/>
      <sz val="8"/>
      <color indexed="46"/>
      <name val="Arial Narrow"/>
      <family val="2"/>
    </font>
    <font>
      <sz val="8"/>
      <color indexed="4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ck">
        <color indexed="18"/>
      </left>
      <right style="thick">
        <color indexed="9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18"/>
      </left>
      <right style="thick">
        <color indexed="9"/>
      </right>
      <top>
        <color indexed="63"/>
      </top>
      <bottom style="thick">
        <color indexed="18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18"/>
      </bottom>
    </border>
    <border>
      <left style="thin">
        <color indexed="9"/>
      </left>
      <right>
        <color indexed="63"/>
      </right>
      <top>
        <color indexed="63"/>
      </top>
      <bottom style="thick">
        <color indexed="18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n">
        <color indexed="9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>
        <color indexed="63"/>
      </right>
      <top style="thin"/>
      <bottom style="thin"/>
    </border>
    <border>
      <left style="thin">
        <color indexed="18"/>
      </left>
      <right style="thick">
        <color indexed="18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 style="thick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n"/>
    </border>
    <border>
      <left>
        <color indexed="63"/>
      </left>
      <right style="thick">
        <color indexed="18"/>
      </right>
      <top style="thick">
        <color indexed="18"/>
      </top>
      <bottom style="thin"/>
    </border>
    <border>
      <left style="thick">
        <color indexed="18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n">
        <color indexed="18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ck">
        <color indexed="9"/>
      </left>
      <right>
        <color indexed="63"/>
      </right>
      <top style="thick">
        <color indexed="18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9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3" borderId="2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3" borderId="6" xfId="0" applyFont="1" applyFill="1" applyBorder="1" applyAlignment="1">
      <alignment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3" fontId="10" fillId="4" borderId="16" xfId="0" applyNumberFormat="1" applyFont="1" applyFill="1" applyBorder="1" applyAlignment="1">
      <alignment horizontal="center"/>
    </xf>
    <xf numFmtId="3" fontId="10" fillId="4" borderId="17" xfId="0" applyNumberFormat="1" applyFont="1" applyFill="1" applyBorder="1" applyAlignment="1">
      <alignment horizontal="center"/>
    </xf>
    <xf numFmtId="3" fontId="10" fillId="4" borderId="18" xfId="0" applyNumberFormat="1" applyFont="1" applyFill="1" applyBorder="1" applyAlignment="1">
      <alignment horizontal="center"/>
    </xf>
    <xf numFmtId="10" fontId="7" fillId="0" borderId="0" xfId="19" applyNumberFormat="1" applyFont="1" applyAlignment="1">
      <alignment/>
    </xf>
    <xf numFmtId="3" fontId="10" fillId="4" borderId="19" xfId="0" applyNumberFormat="1" applyFont="1" applyFill="1" applyBorder="1" applyAlignment="1">
      <alignment horizontal="center"/>
    </xf>
    <xf numFmtId="3" fontId="10" fillId="4" borderId="2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3" fontId="10" fillId="0" borderId="16" xfId="0" applyNumberFormat="1" applyFont="1" applyFill="1" applyBorder="1" applyAlignment="1">
      <alignment horizontal="center"/>
    </xf>
    <xf numFmtId="3" fontId="10" fillId="5" borderId="21" xfId="0" applyNumberFormat="1" applyFont="1" applyFill="1" applyBorder="1" applyAlignment="1">
      <alignment horizontal="center"/>
    </xf>
    <xf numFmtId="3" fontId="10" fillId="5" borderId="18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3" fontId="10" fillId="5" borderId="5" xfId="0" applyNumberFormat="1" applyFont="1" applyFill="1" applyBorder="1" applyAlignment="1">
      <alignment horizontal="center"/>
    </xf>
    <xf numFmtId="3" fontId="10" fillId="5" borderId="22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3" fontId="10" fillId="5" borderId="16" xfId="0" applyNumberFormat="1" applyFont="1" applyFill="1" applyBorder="1" applyAlignment="1">
      <alignment horizontal="center"/>
    </xf>
    <xf numFmtId="9" fontId="7" fillId="0" borderId="0" xfId="19" applyFont="1" applyAlignment="1">
      <alignment/>
    </xf>
    <xf numFmtId="0" fontId="10" fillId="5" borderId="21" xfId="0" applyFont="1" applyFill="1" applyBorder="1" applyAlignment="1">
      <alignment horizontal="center"/>
    </xf>
    <xf numFmtId="3" fontId="10" fillId="5" borderId="6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3" fontId="6" fillId="3" borderId="23" xfId="0" applyNumberFormat="1" applyFont="1" applyFill="1" applyBorder="1" applyAlignment="1">
      <alignment horizontal="center"/>
    </xf>
    <xf numFmtId="3" fontId="6" fillId="3" borderId="18" xfId="0" applyNumberFormat="1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center"/>
    </xf>
    <xf numFmtId="3" fontId="6" fillId="3" borderId="22" xfId="0" applyNumberFormat="1" applyFont="1" applyFill="1" applyBorder="1" applyAlignment="1">
      <alignment horizontal="center"/>
    </xf>
    <xf numFmtId="3" fontId="10" fillId="4" borderId="23" xfId="0" applyNumberFormat="1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center"/>
    </xf>
    <xf numFmtId="3" fontId="10" fillId="5" borderId="23" xfId="0" applyNumberFormat="1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3" fontId="7" fillId="0" borderId="0" xfId="19" applyNumberFormat="1" applyFont="1" applyAlignment="1">
      <alignment/>
    </xf>
    <xf numFmtId="3" fontId="10" fillId="5" borderId="24" xfId="0" applyNumberFormat="1" applyFont="1" applyFill="1" applyBorder="1" applyAlignment="1">
      <alignment horizontal="center"/>
    </xf>
    <xf numFmtId="3" fontId="10" fillId="5" borderId="25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3" fontId="6" fillId="3" borderId="26" xfId="0" applyNumberFormat="1" applyFont="1" applyFill="1" applyBorder="1" applyAlignment="1">
      <alignment horizontal="center"/>
    </xf>
    <xf numFmtId="3" fontId="6" fillId="3" borderId="27" xfId="0" applyNumberFormat="1" applyFont="1" applyFill="1" applyBorder="1" applyAlignment="1">
      <alignment horizontal="center"/>
    </xf>
    <xf numFmtId="3" fontId="6" fillId="3" borderId="15" xfId="0" applyNumberFormat="1" applyFont="1" applyFill="1" applyBorder="1" applyAlignment="1">
      <alignment horizontal="center"/>
    </xf>
    <xf numFmtId="3" fontId="6" fillId="3" borderId="28" xfId="0" applyNumberFormat="1" applyFont="1" applyFill="1" applyBorder="1" applyAlignment="1">
      <alignment horizontal="center"/>
    </xf>
    <xf numFmtId="3" fontId="10" fillId="4" borderId="29" xfId="0" applyNumberFormat="1" applyFont="1" applyFill="1" applyBorder="1" applyAlignment="1">
      <alignment horizontal="center"/>
    </xf>
    <xf numFmtId="188" fontId="7" fillId="0" borderId="0" xfId="19" applyNumberFormat="1" applyFont="1" applyAlignment="1">
      <alignment/>
    </xf>
    <xf numFmtId="3" fontId="10" fillId="5" borderId="23" xfId="0" applyNumberFormat="1" applyFont="1" applyFill="1" applyBorder="1" applyAlignment="1">
      <alignment horizontal="center"/>
    </xf>
    <xf numFmtId="3" fontId="11" fillId="5" borderId="23" xfId="0" applyNumberFormat="1" applyFont="1" applyFill="1" applyBorder="1" applyAlignment="1">
      <alignment horizontal="center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10" fillId="4" borderId="23" xfId="0" applyNumberFormat="1" applyFont="1" applyFill="1" applyBorder="1" applyAlignment="1">
      <alignment horizontal="center"/>
    </xf>
    <xf numFmtId="3" fontId="10" fillId="4" borderId="19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6" fillId="5" borderId="30" xfId="0" applyNumberFormat="1" applyFont="1" applyFill="1" applyBorder="1" applyAlignment="1">
      <alignment horizontal="center"/>
    </xf>
    <xf numFmtId="3" fontId="6" fillId="5" borderId="31" xfId="0" applyNumberFormat="1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3" fontId="6" fillId="5" borderId="17" xfId="0" applyNumberFormat="1" applyFont="1" applyFill="1" applyBorder="1" applyAlignment="1">
      <alignment horizontal="center"/>
    </xf>
    <xf numFmtId="3" fontId="6" fillId="5" borderId="33" xfId="0" applyNumberFormat="1" applyFont="1" applyFill="1" applyBorder="1" applyAlignment="1">
      <alignment horizontal="center"/>
    </xf>
    <xf numFmtId="3" fontId="13" fillId="0" borderId="0" xfId="19" applyNumberFormat="1" applyFont="1" applyAlignment="1">
      <alignment/>
    </xf>
    <xf numFmtId="188" fontId="12" fillId="0" borderId="0" xfId="19" applyNumberFormat="1" applyFont="1" applyAlignment="1">
      <alignment/>
    </xf>
    <xf numFmtId="3" fontId="14" fillId="0" borderId="0" xfId="0" applyNumberFormat="1" applyFont="1" applyAlignment="1">
      <alignment/>
    </xf>
    <xf numFmtId="188" fontId="12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11" fillId="4" borderId="2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4" borderId="23" xfId="0" applyFont="1" applyFill="1" applyBorder="1" applyAlignment="1">
      <alignment horizontal="center"/>
    </xf>
    <xf numFmtId="3" fontId="10" fillId="4" borderId="18" xfId="0" applyNumberFormat="1" applyFont="1" applyFill="1" applyBorder="1" applyAlignment="1">
      <alignment horizontal="center"/>
    </xf>
    <xf numFmtId="3" fontId="10" fillId="4" borderId="20" xfId="0" applyNumberFormat="1" applyFont="1" applyFill="1" applyBorder="1" applyAlignment="1">
      <alignment horizontal="center"/>
    </xf>
    <xf numFmtId="9" fontId="7" fillId="0" borderId="0" xfId="19" applyNumberFormat="1" applyFont="1" applyAlignment="1">
      <alignment/>
    </xf>
    <xf numFmtId="3" fontId="10" fillId="5" borderId="5" xfId="0" applyNumberFormat="1" applyFont="1" applyFill="1" applyBorder="1" applyAlignment="1">
      <alignment horizontal="center"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15" fillId="0" borderId="0" xfId="19" applyNumberFormat="1" applyFont="1" applyAlignment="1">
      <alignment/>
    </xf>
    <xf numFmtId="0" fontId="16" fillId="5" borderId="0" xfId="0" applyFont="1" applyFill="1" applyBorder="1" applyAlignment="1">
      <alignment horizontal="center"/>
    </xf>
    <xf numFmtId="3" fontId="16" fillId="5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3" fontId="10" fillId="5" borderId="34" xfId="0" applyNumberFormat="1" applyFont="1" applyFill="1" applyBorder="1" applyAlignment="1">
      <alignment horizontal="center"/>
    </xf>
    <xf numFmtId="3" fontId="10" fillId="5" borderId="35" xfId="0" applyNumberFormat="1" applyFont="1" applyFill="1" applyBorder="1" applyAlignment="1">
      <alignment horizontal="center"/>
    </xf>
    <xf numFmtId="3" fontId="6" fillId="3" borderId="23" xfId="0" applyNumberFormat="1" applyFont="1" applyFill="1" applyBorder="1" applyAlignment="1">
      <alignment horizontal="center"/>
    </xf>
    <xf numFmtId="3" fontId="10" fillId="4" borderId="34" xfId="0" applyNumberFormat="1" applyFont="1" applyFill="1" applyBorder="1" applyAlignment="1">
      <alignment horizontal="center"/>
    </xf>
    <xf numFmtId="3" fontId="10" fillId="4" borderId="35" xfId="0" applyNumberFormat="1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3" fontId="10" fillId="4" borderId="38" xfId="0" applyNumberFormat="1" applyFont="1" applyFill="1" applyBorder="1" applyAlignment="1">
      <alignment horizontal="center"/>
    </xf>
    <xf numFmtId="3" fontId="10" fillId="4" borderId="39" xfId="0" applyNumberFormat="1" applyFont="1" applyFill="1" applyBorder="1" applyAlignment="1">
      <alignment horizontal="center"/>
    </xf>
    <xf numFmtId="3" fontId="6" fillId="3" borderId="26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3" fontId="10" fillId="5" borderId="21" xfId="0" applyNumberFormat="1" applyFont="1" applyFill="1" applyBorder="1" applyAlignment="1">
      <alignment horizontal="center"/>
    </xf>
    <xf numFmtId="3" fontId="10" fillId="4" borderId="17" xfId="0" applyNumberFormat="1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175"/>
  <sheetViews>
    <sheetView showGridLines="0" tabSelected="1" zoomScaleSheetLayoutView="100" workbookViewId="0" topLeftCell="A1">
      <pane xSplit="5" ySplit="17" topLeftCell="F140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56" sqref="A156"/>
    </sheetView>
  </sheetViews>
  <sheetFormatPr defaultColWidth="9.00390625" defaultRowHeight="12.75"/>
  <cols>
    <col min="1" max="1" width="4.00390625" style="75" bestFit="1" customWidth="1"/>
    <col min="2" max="3" width="6.375" style="36" hidden="1" customWidth="1"/>
    <col min="4" max="4" width="7.00390625" style="36" hidden="1" customWidth="1"/>
    <col min="5" max="5" width="7.75390625" style="36" hidden="1" customWidth="1"/>
    <col min="6" max="6" width="8.00390625" style="36" bestFit="1" customWidth="1"/>
    <col min="7" max="7" width="7.875" style="36" bestFit="1" customWidth="1"/>
    <col min="8" max="8" width="7.875" style="36" customWidth="1"/>
    <col min="9" max="11" width="7.125" style="36" bestFit="1" customWidth="1"/>
    <col min="12" max="12" width="9.75390625" style="36" bestFit="1" customWidth="1"/>
    <col min="13" max="13" width="7.875" style="36" bestFit="1" customWidth="1"/>
    <col min="14" max="14" width="6.625" style="36" bestFit="1" customWidth="1"/>
    <col min="15" max="15" width="5.375" style="36" bestFit="1" customWidth="1"/>
    <col min="16" max="16" width="7.75390625" style="36" hidden="1" customWidth="1"/>
    <col min="17" max="19" width="7.875" style="36" hidden="1" customWidth="1"/>
    <col min="20" max="20" width="7.125" style="36" bestFit="1" customWidth="1"/>
    <col min="21" max="21" width="8.875" style="36" customWidth="1"/>
    <col min="22" max="23" width="7.375" style="36" hidden="1" customWidth="1"/>
    <col min="24" max="25" width="8.00390625" style="36" bestFit="1" customWidth="1"/>
    <col min="26" max="26" width="6.00390625" style="36" hidden="1" customWidth="1"/>
    <col min="27" max="27" width="7.375" style="36" hidden="1" customWidth="1"/>
    <col min="28" max="28" width="7.125" style="36" bestFit="1" customWidth="1"/>
    <col min="29" max="29" width="6.625" style="36" bestFit="1" customWidth="1"/>
    <col min="30" max="30" width="7.125" style="36" bestFit="1" customWidth="1"/>
    <col min="31" max="31" width="8.00390625" style="36" bestFit="1" customWidth="1"/>
    <col min="32" max="33" width="7.125" style="36" bestFit="1" customWidth="1"/>
    <col min="34" max="35" width="8.00390625" style="36" bestFit="1" customWidth="1"/>
    <col min="36" max="36" width="7.75390625" style="36" hidden="1" customWidth="1"/>
    <col min="37" max="37" width="5.625" style="36" hidden="1" customWidth="1"/>
    <col min="38" max="38" width="7.625" style="36" customWidth="1"/>
    <col min="39" max="39" width="7.25390625" style="36" customWidth="1"/>
    <col min="40" max="40" width="7.375" style="36" customWidth="1"/>
    <col min="41" max="41" width="7.125" style="36" customWidth="1"/>
    <col min="42" max="42" width="7.875" style="36" customWidth="1"/>
    <col min="43" max="43" width="7.25390625" style="36" customWidth="1"/>
    <col min="44" max="44" width="6.875" style="36" customWidth="1"/>
    <col min="45" max="45" width="7.00390625" style="36" customWidth="1"/>
    <col min="46" max="46" width="7.125" style="36" customWidth="1"/>
    <col min="47" max="63" width="7.125" style="36" bestFit="1" customWidth="1"/>
    <col min="64" max="64" width="7.125" style="36" customWidth="1"/>
    <col min="65" max="65" width="8.125" style="36" customWidth="1"/>
    <col min="66" max="66" width="7.75390625" style="36" customWidth="1"/>
    <col min="67" max="67" width="7.125" style="36" bestFit="1" customWidth="1"/>
    <col min="68" max="68" width="7.75390625" style="36" hidden="1" customWidth="1"/>
    <col min="69" max="69" width="6.375" style="36" hidden="1" customWidth="1"/>
    <col min="70" max="70" width="6.25390625" style="36" hidden="1" customWidth="1"/>
    <col min="71" max="71" width="5.625" style="36" hidden="1" customWidth="1"/>
    <col min="72" max="72" width="6.875" style="36" hidden="1" customWidth="1"/>
    <col min="73" max="73" width="5.75390625" style="36" hidden="1" customWidth="1"/>
    <col min="74" max="75" width="7.25390625" style="36" customWidth="1"/>
    <col min="76" max="83" width="7.125" style="36" bestFit="1" customWidth="1"/>
    <col min="84" max="84" width="6.875" style="36" hidden="1" customWidth="1"/>
    <col min="85" max="85" width="5.75390625" style="36" hidden="1" customWidth="1"/>
    <col min="86" max="86" width="6.875" style="36" hidden="1" customWidth="1"/>
    <col min="87" max="87" width="5.75390625" style="36" hidden="1" customWidth="1"/>
    <col min="88" max="125" width="7.125" style="36" bestFit="1" customWidth="1"/>
    <col min="126" max="126" width="5.75390625" style="36" bestFit="1" customWidth="1"/>
    <col min="127" max="127" width="5.25390625" style="36" customWidth="1"/>
    <col min="128" max="128" width="8.00390625" style="36" hidden="1" customWidth="1"/>
    <col min="129" max="129" width="0.12890625" style="36" hidden="1" customWidth="1"/>
    <col min="130" max="133" width="7.125" style="36" bestFit="1" customWidth="1"/>
    <col min="134" max="134" width="9.125" style="36" customWidth="1"/>
    <col min="135" max="136" width="7.125" style="36" bestFit="1" customWidth="1"/>
    <col min="137" max="137" width="10.625" style="36" bestFit="1" customWidth="1"/>
    <col min="138" max="139" width="8.00390625" style="36" bestFit="1" customWidth="1"/>
    <col min="140" max="140" width="9.75390625" style="36" bestFit="1" customWidth="1"/>
    <col min="141" max="141" width="1.25" style="36" customWidth="1"/>
    <col min="142" max="142" width="7.125" style="36" bestFit="1" customWidth="1"/>
    <col min="143" max="143" width="15.00390625" style="36" bestFit="1" customWidth="1"/>
    <col min="144" max="16384" width="9.125" style="36" customWidth="1"/>
  </cols>
  <sheetData>
    <row r="1" spans="1:143" s="2" customFormat="1" ht="18" customHeight="1" thickBot="1" thickTop="1">
      <c r="A1" s="1"/>
      <c r="B1" s="120" t="s">
        <v>12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2"/>
      <c r="EL1" s="3"/>
      <c r="EM1" s="4"/>
    </row>
    <row r="2" spans="1:143" s="2" customFormat="1" ht="18" customHeight="1" thickBot="1" thickTop="1">
      <c r="A2" s="5"/>
      <c r="B2" s="126" t="s">
        <v>14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8"/>
      <c r="EB2" s="126" t="s">
        <v>15</v>
      </c>
      <c r="EC2" s="127"/>
      <c r="ED2" s="127"/>
      <c r="EE2" s="127"/>
      <c r="EF2" s="127"/>
      <c r="EG2" s="128"/>
      <c r="EH2" s="123"/>
      <c r="EI2" s="124"/>
      <c r="EJ2" s="125"/>
      <c r="EL2" s="6"/>
      <c r="EM2" s="7"/>
    </row>
    <row r="3" spans="1:143" s="2" customFormat="1" ht="18" customHeight="1" thickBot="1" thickTop="1">
      <c r="A3" s="8" t="s">
        <v>26</v>
      </c>
      <c r="B3" s="126" t="s">
        <v>16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8"/>
      <c r="T3" s="126" t="s">
        <v>17</v>
      </c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8"/>
      <c r="DZ3" s="105" t="s">
        <v>13</v>
      </c>
      <c r="EA3" s="106"/>
      <c r="EB3" s="105" t="s">
        <v>16</v>
      </c>
      <c r="EC3" s="106"/>
      <c r="ED3" s="105" t="s">
        <v>17</v>
      </c>
      <c r="EE3" s="106"/>
      <c r="EF3" s="105" t="s">
        <v>13</v>
      </c>
      <c r="EG3" s="106"/>
      <c r="EH3" s="132" t="s">
        <v>13</v>
      </c>
      <c r="EI3" s="133"/>
      <c r="EJ3" s="134"/>
      <c r="EL3" s="6"/>
      <c r="EM3" s="9" t="s">
        <v>31</v>
      </c>
    </row>
    <row r="4" spans="1:143" s="2" customFormat="1" ht="18" customHeight="1" thickTop="1">
      <c r="A4" s="5"/>
      <c r="B4" s="137" t="s">
        <v>20</v>
      </c>
      <c r="C4" s="138"/>
      <c r="D4" s="137" t="s">
        <v>21</v>
      </c>
      <c r="E4" s="138"/>
      <c r="F4" s="105" t="s">
        <v>59</v>
      </c>
      <c r="G4" s="106"/>
      <c r="H4" s="105" t="s">
        <v>53</v>
      </c>
      <c r="I4" s="106"/>
      <c r="J4" s="105" t="s">
        <v>54</v>
      </c>
      <c r="K4" s="106"/>
      <c r="L4" s="105" t="s">
        <v>58</v>
      </c>
      <c r="M4" s="106"/>
      <c r="N4" s="105" t="s">
        <v>44</v>
      </c>
      <c r="O4" s="106"/>
      <c r="P4" s="105" t="s">
        <v>37</v>
      </c>
      <c r="Q4" s="106"/>
      <c r="R4" s="105" t="s">
        <v>35</v>
      </c>
      <c r="S4" s="106"/>
      <c r="T4" s="105" t="s">
        <v>22</v>
      </c>
      <c r="U4" s="106"/>
      <c r="V4" s="105" t="s">
        <v>23</v>
      </c>
      <c r="W4" s="106"/>
      <c r="X4" s="105" t="s">
        <v>42</v>
      </c>
      <c r="Y4" s="106"/>
      <c r="Z4" s="105" t="s">
        <v>41</v>
      </c>
      <c r="AA4" s="106"/>
      <c r="AB4" s="105" t="s">
        <v>55</v>
      </c>
      <c r="AC4" s="106"/>
      <c r="AD4" s="105" t="s">
        <v>40</v>
      </c>
      <c r="AE4" s="106"/>
      <c r="AF4" s="105" t="s">
        <v>39</v>
      </c>
      <c r="AG4" s="106"/>
      <c r="AH4" s="105" t="s">
        <v>78</v>
      </c>
      <c r="AI4" s="106"/>
      <c r="AJ4" s="105" t="s">
        <v>27</v>
      </c>
      <c r="AK4" s="106"/>
      <c r="AL4" s="105" t="s">
        <v>116</v>
      </c>
      <c r="AM4" s="106"/>
      <c r="AN4" s="105" t="s">
        <v>56</v>
      </c>
      <c r="AO4" s="106"/>
      <c r="AP4" s="105" t="s">
        <v>51</v>
      </c>
      <c r="AQ4" s="106"/>
      <c r="AR4" s="105" t="s">
        <v>52</v>
      </c>
      <c r="AS4" s="106"/>
      <c r="AT4" s="105" t="s">
        <v>61</v>
      </c>
      <c r="AU4" s="106"/>
      <c r="AV4" s="105" t="s">
        <v>79</v>
      </c>
      <c r="AW4" s="106"/>
      <c r="AX4" s="105" t="s">
        <v>80</v>
      </c>
      <c r="AY4" s="106"/>
      <c r="AZ4" s="105" t="s">
        <v>70</v>
      </c>
      <c r="BA4" s="106"/>
      <c r="BB4" s="105" t="s">
        <v>81</v>
      </c>
      <c r="BC4" s="106"/>
      <c r="BD4" s="105" t="s">
        <v>82</v>
      </c>
      <c r="BE4" s="106"/>
      <c r="BF4" s="105" t="s">
        <v>83</v>
      </c>
      <c r="BG4" s="106"/>
      <c r="BH4" s="105" t="s">
        <v>115</v>
      </c>
      <c r="BI4" s="106"/>
      <c r="BJ4" s="105" t="s">
        <v>118</v>
      </c>
      <c r="BK4" s="106"/>
      <c r="BL4" s="105" t="s">
        <v>47</v>
      </c>
      <c r="BM4" s="106"/>
      <c r="BN4" s="105" t="s">
        <v>45</v>
      </c>
      <c r="BO4" s="106"/>
      <c r="BP4" s="105" t="s">
        <v>24</v>
      </c>
      <c r="BQ4" s="106"/>
      <c r="BR4" s="105" t="s">
        <v>29</v>
      </c>
      <c r="BS4" s="106"/>
      <c r="BT4" s="105" t="s">
        <v>33</v>
      </c>
      <c r="BU4" s="106"/>
      <c r="BV4" s="105" t="s">
        <v>46</v>
      </c>
      <c r="BW4" s="106"/>
      <c r="BX4" s="105" t="s">
        <v>84</v>
      </c>
      <c r="BY4" s="106"/>
      <c r="BZ4" s="105" t="s">
        <v>63</v>
      </c>
      <c r="CA4" s="106"/>
      <c r="CB4" s="105" t="s">
        <v>120</v>
      </c>
      <c r="CC4" s="106"/>
      <c r="CD4" s="105" t="s">
        <v>38</v>
      </c>
      <c r="CE4" s="106"/>
      <c r="CF4" s="105" t="s">
        <v>36</v>
      </c>
      <c r="CG4" s="106"/>
      <c r="CH4" s="105" t="s">
        <v>43</v>
      </c>
      <c r="CI4" s="106"/>
      <c r="CJ4" s="105" t="s">
        <v>72</v>
      </c>
      <c r="CK4" s="106"/>
      <c r="CL4" s="105" t="s">
        <v>28</v>
      </c>
      <c r="CM4" s="106"/>
      <c r="CN4" s="105" t="s">
        <v>71</v>
      </c>
      <c r="CO4" s="106"/>
      <c r="CP4" s="105" t="s">
        <v>34</v>
      </c>
      <c r="CQ4" s="106"/>
      <c r="CR4" s="105" t="s">
        <v>48</v>
      </c>
      <c r="CS4" s="106"/>
      <c r="CT4" s="105" t="s">
        <v>57</v>
      </c>
      <c r="CU4" s="106"/>
      <c r="CV4" s="105" t="s">
        <v>49</v>
      </c>
      <c r="CW4" s="106"/>
      <c r="CX4" s="105" t="s">
        <v>60</v>
      </c>
      <c r="CY4" s="106"/>
      <c r="CZ4" s="105" t="s">
        <v>62</v>
      </c>
      <c r="DA4" s="106"/>
      <c r="DB4" s="105" t="s">
        <v>64</v>
      </c>
      <c r="DC4" s="106"/>
      <c r="DD4" s="105" t="s">
        <v>121</v>
      </c>
      <c r="DE4" s="106"/>
      <c r="DF4" s="105" t="s">
        <v>65</v>
      </c>
      <c r="DG4" s="106"/>
      <c r="DH4" s="105" t="s">
        <v>66</v>
      </c>
      <c r="DI4" s="106"/>
      <c r="DJ4" s="105" t="s">
        <v>67</v>
      </c>
      <c r="DK4" s="106"/>
      <c r="DL4" s="105" t="s">
        <v>68</v>
      </c>
      <c r="DM4" s="106"/>
      <c r="DN4" s="105" t="s">
        <v>50</v>
      </c>
      <c r="DO4" s="106"/>
      <c r="DP4" s="105" t="s">
        <v>69</v>
      </c>
      <c r="DQ4" s="106"/>
      <c r="DR4" s="105" t="s">
        <v>113</v>
      </c>
      <c r="DS4" s="106"/>
      <c r="DT4" s="105" t="s">
        <v>111</v>
      </c>
      <c r="DU4" s="106"/>
      <c r="DV4" s="105" t="s">
        <v>44</v>
      </c>
      <c r="DW4" s="106"/>
      <c r="DX4" s="105" t="s">
        <v>13</v>
      </c>
      <c r="DY4" s="106"/>
      <c r="DZ4" s="135"/>
      <c r="EA4" s="136"/>
      <c r="EB4" s="10"/>
      <c r="EC4" s="12"/>
      <c r="ED4" s="10"/>
      <c r="EE4" s="11"/>
      <c r="EF4" s="135"/>
      <c r="EG4" s="136"/>
      <c r="EH4" s="129"/>
      <c r="EI4" s="130"/>
      <c r="EJ4" s="131"/>
      <c r="EL4" s="6"/>
      <c r="EM4" s="13"/>
    </row>
    <row r="5" spans="1:143" s="2" customFormat="1" ht="18" customHeight="1" thickBot="1">
      <c r="A5" s="14"/>
      <c r="B5" s="15" t="s">
        <v>18</v>
      </c>
      <c r="C5" s="16" t="s">
        <v>19</v>
      </c>
      <c r="D5" s="15" t="s">
        <v>18</v>
      </c>
      <c r="E5" s="17" t="s">
        <v>19</v>
      </c>
      <c r="F5" s="18" t="s">
        <v>18</v>
      </c>
      <c r="G5" s="17" t="s">
        <v>19</v>
      </c>
      <c r="H5" s="18" t="s">
        <v>18</v>
      </c>
      <c r="I5" s="17" t="s">
        <v>19</v>
      </c>
      <c r="J5" s="18" t="s">
        <v>18</v>
      </c>
      <c r="K5" s="17" t="s">
        <v>19</v>
      </c>
      <c r="L5" s="18" t="s">
        <v>18</v>
      </c>
      <c r="M5" s="17" t="s">
        <v>19</v>
      </c>
      <c r="N5" s="18" t="s">
        <v>18</v>
      </c>
      <c r="O5" s="17" t="s">
        <v>19</v>
      </c>
      <c r="P5" s="18" t="s">
        <v>18</v>
      </c>
      <c r="Q5" s="17" t="s">
        <v>19</v>
      </c>
      <c r="R5" s="18" t="s">
        <v>18</v>
      </c>
      <c r="S5" s="17" t="s">
        <v>19</v>
      </c>
      <c r="T5" s="15" t="s">
        <v>18</v>
      </c>
      <c r="U5" s="17" t="s">
        <v>19</v>
      </c>
      <c r="V5" s="18" t="s">
        <v>18</v>
      </c>
      <c r="W5" s="16" t="s">
        <v>19</v>
      </c>
      <c r="X5" s="18" t="s">
        <v>18</v>
      </c>
      <c r="Y5" s="16" t="s">
        <v>19</v>
      </c>
      <c r="Z5" s="18" t="s">
        <v>18</v>
      </c>
      <c r="AA5" s="16" t="s">
        <v>19</v>
      </c>
      <c r="AB5" s="18" t="s">
        <v>18</v>
      </c>
      <c r="AC5" s="17" t="s">
        <v>19</v>
      </c>
      <c r="AD5" s="18" t="s">
        <v>18</v>
      </c>
      <c r="AE5" s="16" t="s">
        <v>19</v>
      </c>
      <c r="AF5" s="18" t="s">
        <v>18</v>
      </c>
      <c r="AG5" s="16" t="s">
        <v>19</v>
      </c>
      <c r="AH5" s="18" t="s">
        <v>18</v>
      </c>
      <c r="AI5" s="16" t="s">
        <v>19</v>
      </c>
      <c r="AJ5" s="15" t="s">
        <v>18</v>
      </c>
      <c r="AK5" s="17" t="s">
        <v>19</v>
      </c>
      <c r="AL5" s="21" t="s">
        <v>18</v>
      </c>
      <c r="AM5" s="22" t="s">
        <v>19</v>
      </c>
      <c r="AN5" s="21" t="s">
        <v>18</v>
      </c>
      <c r="AO5" s="22" t="s">
        <v>19</v>
      </c>
      <c r="AP5" s="21" t="s">
        <v>18</v>
      </c>
      <c r="AQ5" s="22" t="s">
        <v>19</v>
      </c>
      <c r="AR5" s="21" t="s">
        <v>18</v>
      </c>
      <c r="AS5" s="22" t="s">
        <v>19</v>
      </c>
      <c r="AT5" s="21" t="s">
        <v>18</v>
      </c>
      <c r="AU5" s="22" t="s">
        <v>19</v>
      </c>
      <c r="AV5" s="21" t="s">
        <v>18</v>
      </c>
      <c r="AW5" s="22" t="s">
        <v>19</v>
      </c>
      <c r="AX5" s="21" t="s">
        <v>18</v>
      </c>
      <c r="AY5" s="22" t="s">
        <v>19</v>
      </c>
      <c r="AZ5" s="21" t="s">
        <v>18</v>
      </c>
      <c r="BA5" s="22" t="s">
        <v>19</v>
      </c>
      <c r="BB5" s="21" t="s">
        <v>18</v>
      </c>
      <c r="BC5" s="22" t="s">
        <v>19</v>
      </c>
      <c r="BD5" s="21" t="s">
        <v>18</v>
      </c>
      <c r="BE5" s="22" t="s">
        <v>19</v>
      </c>
      <c r="BF5" s="21" t="s">
        <v>18</v>
      </c>
      <c r="BG5" s="22" t="s">
        <v>19</v>
      </c>
      <c r="BH5" s="21" t="s">
        <v>18</v>
      </c>
      <c r="BI5" s="22" t="s">
        <v>19</v>
      </c>
      <c r="BJ5" s="21" t="s">
        <v>18</v>
      </c>
      <c r="BK5" s="22" t="s">
        <v>19</v>
      </c>
      <c r="BL5" s="18" t="s">
        <v>18</v>
      </c>
      <c r="BM5" s="16" t="s">
        <v>19</v>
      </c>
      <c r="BN5" s="18" t="s">
        <v>18</v>
      </c>
      <c r="BO5" s="16" t="s">
        <v>19</v>
      </c>
      <c r="BP5" s="15" t="s">
        <v>18</v>
      </c>
      <c r="BQ5" s="17" t="s">
        <v>19</v>
      </c>
      <c r="BR5" s="19" t="s">
        <v>18</v>
      </c>
      <c r="BS5" s="20" t="s">
        <v>19</v>
      </c>
      <c r="BT5" s="21" t="s">
        <v>18</v>
      </c>
      <c r="BU5" s="22" t="s">
        <v>19</v>
      </c>
      <c r="BV5" s="18" t="s">
        <v>18</v>
      </c>
      <c r="BW5" s="16" t="s">
        <v>19</v>
      </c>
      <c r="BX5" s="21" t="s">
        <v>18</v>
      </c>
      <c r="BY5" s="22" t="s">
        <v>19</v>
      </c>
      <c r="BZ5" s="21" t="s">
        <v>18</v>
      </c>
      <c r="CA5" s="22" t="s">
        <v>19</v>
      </c>
      <c r="CB5" s="21" t="s">
        <v>18</v>
      </c>
      <c r="CC5" s="22" t="s">
        <v>19</v>
      </c>
      <c r="CD5" s="21" t="s">
        <v>18</v>
      </c>
      <c r="CE5" s="22" t="s">
        <v>19</v>
      </c>
      <c r="CF5" s="21" t="s">
        <v>18</v>
      </c>
      <c r="CG5" s="22" t="s">
        <v>19</v>
      </c>
      <c r="CH5" s="21" t="s">
        <v>18</v>
      </c>
      <c r="CI5" s="22" t="s">
        <v>19</v>
      </c>
      <c r="CJ5" s="21" t="s">
        <v>18</v>
      </c>
      <c r="CK5" s="22" t="s">
        <v>19</v>
      </c>
      <c r="CL5" s="21" t="s">
        <v>18</v>
      </c>
      <c r="CM5" s="22" t="s">
        <v>19</v>
      </c>
      <c r="CN5" s="21" t="s">
        <v>18</v>
      </c>
      <c r="CO5" s="22" t="s">
        <v>19</v>
      </c>
      <c r="CP5" s="21" t="s">
        <v>18</v>
      </c>
      <c r="CQ5" s="22" t="s">
        <v>19</v>
      </c>
      <c r="CR5" s="21" t="s">
        <v>18</v>
      </c>
      <c r="CS5" s="22" t="s">
        <v>19</v>
      </c>
      <c r="CT5" s="21" t="s">
        <v>18</v>
      </c>
      <c r="CU5" s="22" t="s">
        <v>19</v>
      </c>
      <c r="CV5" s="21" t="s">
        <v>18</v>
      </c>
      <c r="CW5" s="22" t="s">
        <v>19</v>
      </c>
      <c r="CX5" s="21" t="s">
        <v>18</v>
      </c>
      <c r="CY5" s="22" t="s">
        <v>19</v>
      </c>
      <c r="CZ5" s="21" t="s">
        <v>18</v>
      </c>
      <c r="DA5" s="22" t="s">
        <v>19</v>
      </c>
      <c r="DB5" s="21" t="s">
        <v>18</v>
      </c>
      <c r="DC5" s="22" t="s">
        <v>19</v>
      </c>
      <c r="DD5" s="21" t="s">
        <v>18</v>
      </c>
      <c r="DE5" s="22" t="s">
        <v>19</v>
      </c>
      <c r="DF5" s="21" t="s">
        <v>18</v>
      </c>
      <c r="DG5" s="22" t="s">
        <v>19</v>
      </c>
      <c r="DH5" s="21" t="s">
        <v>18</v>
      </c>
      <c r="DI5" s="22" t="s">
        <v>19</v>
      </c>
      <c r="DJ5" s="21" t="s">
        <v>18</v>
      </c>
      <c r="DK5" s="22" t="s">
        <v>19</v>
      </c>
      <c r="DL5" s="21" t="s">
        <v>18</v>
      </c>
      <c r="DM5" s="22" t="s">
        <v>19</v>
      </c>
      <c r="DN5" s="21" t="s">
        <v>18</v>
      </c>
      <c r="DO5" s="22" t="s">
        <v>19</v>
      </c>
      <c r="DP5" s="21" t="s">
        <v>18</v>
      </c>
      <c r="DQ5" s="22" t="s">
        <v>19</v>
      </c>
      <c r="DR5" s="21" t="s">
        <v>18</v>
      </c>
      <c r="DS5" s="22" t="s">
        <v>19</v>
      </c>
      <c r="DT5" s="21" t="s">
        <v>18</v>
      </c>
      <c r="DU5" s="22" t="s">
        <v>19</v>
      </c>
      <c r="DV5" s="18" t="s">
        <v>18</v>
      </c>
      <c r="DW5" s="22" t="s">
        <v>19</v>
      </c>
      <c r="DX5" s="18" t="s">
        <v>18</v>
      </c>
      <c r="DY5" s="17" t="s">
        <v>19</v>
      </c>
      <c r="DZ5" s="18" t="s">
        <v>18</v>
      </c>
      <c r="EA5" s="16" t="s">
        <v>19</v>
      </c>
      <c r="EB5" s="15" t="s">
        <v>18</v>
      </c>
      <c r="EC5" s="16" t="s">
        <v>19</v>
      </c>
      <c r="ED5" s="15" t="s">
        <v>18</v>
      </c>
      <c r="EE5" s="17" t="s">
        <v>19</v>
      </c>
      <c r="EF5" s="18" t="s">
        <v>18</v>
      </c>
      <c r="EG5" s="17" t="s">
        <v>19</v>
      </c>
      <c r="EH5" s="15" t="s">
        <v>18</v>
      </c>
      <c r="EI5" s="16" t="s">
        <v>19</v>
      </c>
      <c r="EJ5" s="23" t="s">
        <v>25</v>
      </c>
      <c r="EL5" s="24" t="s">
        <v>30</v>
      </c>
      <c r="EM5" s="25" t="s">
        <v>32</v>
      </c>
    </row>
    <row r="6" spans="1:143" s="32" customFormat="1" ht="18" customHeight="1" hidden="1" thickTop="1">
      <c r="A6" s="26" t="s">
        <v>0</v>
      </c>
      <c r="B6" s="107">
        <v>7498</v>
      </c>
      <c r="C6" s="112"/>
      <c r="D6" s="112"/>
      <c r="E6" s="108"/>
      <c r="F6" s="107">
        <f aca="true" t="shared" si="0" ref="F6:F17">B6</f>
        <v>7498</v>
      </c>
      <c r="G6" s="108"/>
      <c r="H6" s="107"/>
      <c r="I6" s="108"/>
      <c r="J6" s="107"/>
      <c r="K6" s="108"/>
      <c r="L6" s="107"/>
      <c r="M6" s="108"/>
      <c r="N6" s="107">
        <f aca="true" t="shared" si="1" ref="N6:N17">B6</f>
        <v>7498</v>
      </c>
      <c r="O6" s="108"/>
      <c r="P6" s="107">
        <f aca="true" t="shared" si="2" ref="P6:P17">D6</f>
        <v>0</v>
      </c>
      <c r="Q6" s="108"/>
      <c r="R6" s="27"/>
      <c r="S6" s="27"/>
      <c r="T6" s="118">
        <v>1978</v>
      </c>
      <c r="U6" s="119"/>
      <c r="V6" s="107">
        <v>0</v>
      </c>
      <c r="W6" s="108"/>
      <c r="X6" s="107"/>
      <c r="Y6" s="108"/>
      <c r="Z6" s="107">
        <v>0</v>
      </c>
      <c r="AA6" s="108"/>
      <c r="AB6" s="107"/>
      <c r="AC6" s="108"/>
      <c r="AD6" s="107"/>
      <c r="AE6" s="108"/>
      <c r="AF6" s="107"/>
      <c r="AG6" s="108"/>
      <c r="AH6" s="107"/>
      <c r="AI6" s="108"/>
      <c r="AJ6" s="107">
        <v>598</v>
      </c>
      <c r="AK6" s="108"/>
      <c r="AL6" s="107"/>
      <c r="AM6" s="108"/>
      <c r="AN6" s="107"/>
      <c r="AO6" s="108"/>
      <c r="AP6" s="107"/>
      <c r="AQ6" s="108"/>
      <c r="AR6" s="107"/>
      <c r="AS6" s="108"/>
      <c r="AT6" s="107"/>
      <c r="AU6" s="108"/>
      <c r="AV6" s="107"/>
      <c r="AW6" s="108"/>
      <c r="AX6" s="107"/>
      <c r="AY6" s="108"/>
      <c r="AZ6" s="107"/>
      <c r="BA6" s="108"/>
      <c r="BB6" s="107"/>
      <c r="BC6" s="108"/>
      <c r="BD6" s="107"/>
      <c r="BE6" s="108"/>
      <c r="BF6" s="107"/>
      <c r="BG6" s="108"/>
      <c r="BH6" s="107"/>
      <c r="BI6" s="108"/>
      <c r="BJ6" s="107"/>
      <c r="BK6" s="108"/>
      <c r="BL6" s="107"/>
      <c r="BM6" s="108"/>
      <c r="BN6" s="107"/>
      <c r="BO6" s="108"/>
      <c r="BP6" s="107"/>
      <c r="BQ6" s="108"/>
      <c r="BR6" s="107"/>
      <c r="BS6" s="108"/>
      <c r="BT6" s="107"/>
      <c r="BU6" s="108"/>
      <c r="BV6" s="107"/>
      <c r="BW6" s="108"/>
      <c r="BX6" s="107"/>
      <c r="BY6" s="108"/>
      <c r="BZ6" s="107"/>
      <c r="CA6" s="108"/>
      <c r="CB6" s="107"/>
      <c r="CC6" s="108"/>
      <c r="CD6" s="107"/>
      <c r="CE6" s="108"/>
      <c r="CF6" s="107"/>
      <c r="CG6" s="108"/>
      <c r="CH6" s="107"/>
      <c r="CI6" s="108"/>
      <c r="CJ6" s="107"/>
      <c r="CK6" s="108"/>
      <c r="CL6" s="107">
        <v>4134</v>
      </c>
      <c r="CM6" s="108"/>
      <c r="CN6" s="107"/>
      <c r="CO6" s="108"/>
      <c r="CP6" s="107"/>
      <c r="CQ6" s="108"/>
      <c r="CR6" s="107"/>
      <c r="CS6" s="108"/>
      <c r="CT6" s="107"/>
      <c r="CU6" s="108"/>
      <c r="CV6" s="107"/>
      <c r="CW6" s="108"/>
      <c r="CX6" s="107"/>
      <c r="CY6" s="108"/>
      <c r="CZ6" s="107"/>
      <c r="DA6" s="108"/>
      <c r="DB6" s="107"/>
      <c r="DC6" s="108"/>
      <c r="DD6" s="107"/>
      <c r="DE6" s="108"/>
      <c r="DF6" s="107"/>
      <c r="DG6" s="108"/>
      <c r="DH6" s="107"/>
      <c r="DI6" s="108"/>
      <c r="DJ6" s="107"/>
      <c r="DK6" s="108"/>
      <c r="DL6" s="107"/>
      <c r="DM6" s="108"/>
      <c r="DN6" s="107"/>
      <c r="DO6" s="108"/>
      <c r="DP6" s="107"/>
      <c r="DQ6" s="108"/>
      <c r="DR6" s="107"/>
      <c r="DS6" s="108"/>
      <c r="DT6" s="107"/>
      <c r="DU6" s="108"/>
      <c r="DV6" s="107">
        <v>0</v>
      </c>
      <c r="DW6" s="108"/>
      <c r="DX6" s="107">
        <f>BN6+AJ6+V6+T6+CL6</f>
        <v>6710</v>
      </c>
      <c r="DY6" s="108"/>
      <c r="DZ6" s="107">
        <f aca="true" t="shared" si="3" ref="DZ6:DZ17">DX6+F6</f>
        <v>14208</v>
      </c>
      <c r="EA6" s="108"/>
      <c r="EB6" s="107">
        <v>16</v>
      </c>
      <c r="EC6" s="108"/>
      <c r="ED6" s="107">
        <v>200</v>
      </c>
      <c r="EE6" s="108"/>
      <c r="EF6" s="107">
        <f aca="true" t="shared" si="4" ref="EF6:EF17">EB6+ED6</f>
        <v>216</v>
      </c>
      <c r="EG6" s="108"/>
      <c r="EH6" s="107">
        <f aca="true" t="shared" si="5" ref="EH6:EH17">EF6+DZ6</f>
        <v>14424</v>
      </c>
      <c r="EI6" s="108"/>
      <c r="EJ6" s="28">
        <f aca="true" t="shared" si="6" ref="EJ6:EJ17">EH6</f>
        <v>14424</v>
      </c>
      <c r="EK6" s="29"/>
      <c r="EL6" s="30"/>
      <c r="EM6" s="31"/>
    </row>
    <row r="7" spans="1:143" ht="18" customHeight="1" hidden="1">
      <c r="A7" s="33" t="s">
        <v>1</v>
      </c>
      <c r="B7" s="100">
        <v>6760</v>
      </c>
      <c r="C7" s="111"/>
      <c r="D7" s="111"/>
      <c r="E7" s="101"/>
      <c r="F7" s="100">
        <f t="shared" si="0"/>
        <v>6760</v>
      </c>
      <c r="G7" s="101"/>
      <c r="H7" s="100"/>
      <c r="I7" s="101"/>
      <c r="J7" s="100"/>
      <c r="K7" s="101"/>
      <c r="L7" s="100"/>
      <c r="M7" s="101"/>
      <c r="N7" s="100">
        <f t="shared" si="1"/>
        <v>6760</v>
      </c>
      <c r="O7" s="101"/>
      <c r="P7" s="100">
        <f t="shared" si="2"/>
        <v>0</v>
      </c>
      <c r="Q7" s="101"/>
      <c r="R7" s="34"/>
      <c r="S7" s="34"/>
      <c r="T7" s="114">
        <v>1636</v>
      </c>
      <c r="U7" s="115"/>
      <c r="V7" s="100">
        <v>0</v>
      </c>
      <c r="W7" s="101"/>
      <c r="X7" s="100"/>
      <c r="Y7" s="101"/>
      <c r="Z7" s="100">
        <v>0</v>
      </c>
      <c r="AA7" s="101"/>
      <c r="AB7" s="100"/>
      <c r="AC7" s="101"/>
      <c r="AD7" s="100"/>
      <c r="AE7" s="101"/>
      <c r="AF7" s="100"/>
      <c r="AG7" s="101"/>
      <c r="AH7" s="100"/>
      <c r="AI7" s="101"/>
      <c r="AJ7" s="100">
        <v>642</v>
      </c>
      <c r="AK7" s="101"/>
      <c r="AL7" s="100"/>
      <c r="AM7" s="101"/>
      <c r="AN7" s="100"/>
      <c r="AO7" s="101"/>
      <c r="AP7" s="100"/>
      <c r="AQ7" s="101"/>
      <c r="AR7" s="100"/>
      <c r="AS7" s="101"/>
      <c r="AT7" s="100"/>
      <c r="AU7" s="101"/>
      <c r="AV7" s="100"/>
      <c r="AW7" s="101"/>
      <c r="AX7" s="100"/>
      <c r="AY7" s="101"/>
      <c r="AZ7" s="100"/>
      <c r="BA7" s="101"/>
      <c r="BB7" s="100"/>
      <c r="BC7" s="101"/>
      <c r="BD7" s="100"/>
      <c r="BE7" s="101"/>
      <c r="BF7" s="100"/>
      <c r="BG7" s="101"/>
      <c r="BH7" s="100"/>
      <c r="BI7" s="101"/>
      <c r="BJ7" s="100"/>
      <c r="BK7" s="101"/>
      <c r="BL7" s="100"/>
      <c r="BM7" s="101"/>
      <c r="BN7" s="100"/>
      <c r="BO7" s="101"/>
      <c r="BP7" s="100"/>
      <c r="BQ7" s="101"/>
      <c r="BR7" s="100"/>
      <c r="BS7" s="101"/>
      <c r="BT7" s="100"/>
      <c r="BU7" s="101"/>
      <c r="BV7" s="100"/>
      <c r="BW7" s="101"/>
      <c r="BX7" s="100"/>
      <c r="BY7" s="101"/>
      <c r="BZ7" s="100"/>
      <c r="CA7" s="101"/>
      <c r="CB7" s="100"/>
      <c r="CC7" s="101"/>
      <c r="CD7" s="100"/>
      <c r="CE7" s="101"/>
      <c r="CF7" s="100"/>
      <c r="CG7" s="101"/>
      <c r="CH7" s="100"/>
      <c r="CI7" s="101"/>
      <c r="CJ7" s="100"/>
      <c r="CK7" s="101"/>
      <c r="CL7" s="100">
        <v>3906</v>
      </c>
      <c r="CM7" s="101"/>
      <c r="CN7" s="100"/>
      <c r="CO7" s="101"/>
      <c r="CP7" s="100"/>
      <c r="CQ7" s="101"/>
      <c r="CR7" s="100"/>
      <c r="CS7" s="101"/>
      <c r="CT7" s="100"/>
      <c r="CU7" s="101"/>
      <c r="CV7" s="100"/>
      <c r="CW7" s="101"/>
      <c r="CX7" s="100"/>
      <c r="CY7" s="101"/>
      <c r="CZ7" s="100"/>
      <c r="DA7" s="101"/>
      <c r="DB7" s="100"/>
      <c r="DC7" s="101"/>
      <c r="DD7" s="100"/>
      <c r="DE7" s="101"/>
      <c r="DF7" s="100"/>
      <c r="DG7" s="101"/>
      <c r="DH7" s="100"/>
      <c r="DI7" s="101"/>
      <c r="DJ7" s="100"/>
      <c r="DK7" s="101"/>
      <c r="DL7" s="100"/>
      <c r="DM7" s="101"/>
      <c r="DN7" s="100"/>
      <c r="DO7" s="101"/>
      <c r="DP7" s="100"/>
      <c r="DQ7" s="101"/>
      <c r="DR7" s="100"/>
      <c r="DS7" s="101"/>
      <c r="DT7" s="100"/>
      <c r="DU7" s="101"/>
      <c r="DV7" s="100">
        <v>0</v>
      </c>
      <c r="DW7" s="101"/>
      <c r="DX7" s="100">
        <f aca="true" t="shared" si="7" ref="DX7:DX17">BN7+AJ7+V7+T7+CL7</f>
        <v>6184</v>
      </c>
      <c r="DY7" s="101"/>
      <c r="DZ7" s="100">
        <f t="shared" si="3"/>
        <v>12944</v>
      </c>
      <c r="EA7" s="101"/>
      <c r="EB7" s="100">
        <v>88</v>
      </c>
      <c r="EC7" s="101"/>
      <c r="ED7" s="100">
        <v>136</v>
      </c>
      <c r="EE7" s="101"/>
      <c r="EF7" s="100">
        <f t="shared" si="4"/>
        <v>224</v>
      </c>
      <c r="EG7" s="101"/>
      <c r="EH7" s="100">
        <f t="shared" si="5"/>
        <v>13168</v>
      </c>
      <c r="EI7" s="101"/>
      <c r="EJ7" s="35">
        <f t="shared" si="6"/>
        <v>13168</v>
      </c>
      <c r="EL7" s="37"/>
      <c r="EM7" s="38"/>
    </row>
    <row r="8" spans="1:143" s="32" customFormat="1" ht="18" customHeight="1" hidden="1">
      <c r="A8" s="26" t="s">
        <v>2</v>
      </c>
      <c r="B8" s="103">
        <v>8326</v>
      </c>
      <c r="C8" s="110"/>
      <c r="D8" s="110"/>
      <c r="E8" s="104"/>
      <c r="F8" s="103">
        <f t="shared" si="0"/>
        <v>8326</v>
      </c>
      <c r="G8" s="104"/>
      <c r="H8" s="103"/>
      <c r="I8" s="104"/>
      <c r="J8" s="103"/>
      <c r="K8" s="104"/>
      <c r="L8" s="103"/>
      <c r="M8" s="104"/>
      <c r="N8" s="103">
        <f t="shared" si="1"/>
        <v>8326</v>
      </c>
      <c r="O8" s="104"/>
      <c r="P8" s="103">
        <f t="shared" si="2"/>
        <v>0</v>
      </c>
      <c r="Q8" s="104"/>
      <c r="R8" s="39"/>
      <c r="S8" s="39"/>
      <c r="T8" s="116">
        <v>1876</v>
      </c>
      <c r="U8" s="117"/>
      <c r="V8" s="103">
        <v>32</v>
      </c>
      <c r="W8" s="104"/>
      <c r="X8" s="103"/>
      <c r="Y8" s="104"/>
      <c r="Z8" s="103">
        <v>32</v>
      </c>
      <c r="AA8" s="104"/>
      <c r="AB8" s="103"/>
      <c r="AC8" s="104"/>
      <c r="AD8" s="103"/>
      <c r="AE8" s="104"/>
      <c r="AF8" s="103"/>
      <c r="AG8" s="104"/>
      <c r="AH8" s="103"/>
      <c r="AI8" s="104"/>
      <c r="AJ8" s="103">
        <v>888</v>
      </c>
      <c r="AK8" s="104"/>
      <c r="AL8" s="103"/>
      <c r="AM8" s="104"/>
      <c r="AN8" s="103"/>
      <c r="AO8" s="104"/>
      <c r="AP8" s="103"/>
      <c r="AQ8" s="104"/>
      <c r="AR8" s="103"/>
      <c r="AS8" s="104"/>
      <c r="AT8" s="103"/>
      <c r="AU8" s="104"/>
      <c r="AV8" s="103"/>
      <c r="AW8" s="104"/>
      <c r="AX8" s="103"/>
      <c r="AY8" s="104"/>
      <c r="AZ8" s="103"/>
      <c r="BA8" s="104"/>
      <c r="BB8" s="103"/>
      <c r="BC8" s="104"/>
      <c r="BD8" s="103"/>
      <c r="BE8" s="104"/>
      <c r="BF8" s="103"/>
      <c r="BG8" s="104"/>
      <c r="BH8" s="103"/>
      <c r="BI8" s="104"/>
      <c r="BJ8" s="103"/>
      <c r="BK8" s="104"/>
      <c r="BL8" s="103"/>
      <c r="BM8" s="104"/>
      <c r="BN8" s="103"/>
      <c r="BO8" s="104"/>
      <c r="BP8" s="103"/>
      <c r="BQ8" s="104"/>
      <c r="BR8" s="103"/>
      <c r="BS8" s="104"/>
      <c r="BT8" s="103"/>
      <c r="BU8" s="104"/>
      <c r="BV8" s="103"/>
      <c r="BW8" s="104"/>
      <c r="BX8" s="103"/>
      <c r="BY8" s="104"/>
      <c r="BZ8" s="103"/>
      <c r="CA8" s="104"/>
      <c r="CB8" s="103"/>
      <c r="CC8" s="104"/>
      <c r="CD8" s="103"/>
      <c r="CE8" s="104"/>
      <c r="CF8" s="103"/>
      <c r="CG8" s="104"/>
      <c r="CH8" s="103"/>
      <c r="CI8" s="104"/>
      <c r="CJ8" s="103"/>
      <c r="CK8" s="104"/>
      <c r="CL8" s="103">
        <v>4758</v>
      </c>
      <c r="CM8" s="104"/>
      <c r="CN8" s="103"/>
      <c r="CO8" s="104"/>
      <c r="CP8" s="103"/>
      <c r="CQ8" s="104"/>
      <c r="CR8" s="103"/>
      <c r="CS8" s="104"/>
      <c r="CT8" s="103"/>
      <c r="CU8" s="104"/>
      <c r="CV8" s="103"/>
      <c r="CW8" s="104"/>
      <c r="CX8" s="103"/>
      <c r="CY8" s="104"/>
      <c r="CZ8" s="103"/>
      <c r="DA8" s="104"/>
      <c r="DB8" s="103"/>
      <c r="DC8" s="104"/>
      <c r="DD8" s="103"/>
      <c r="DE8" s="104"/>
      <c r="DF8" s="103"/>
      <c r="DG8" s="104"/>
      <c r="DH8" s="103"/>
      <c r="DI8" s="104"/>
      <c r="DJ8" s="103"/>
      <c r="DK8" s="104"/>
      <c r="DL8" s="103"/>
      <c r="DM8" s="104"/>
      <c r="DN8" s="103"/>
      <c r="DO8" s="104"/>
      <c r="DP8" s="103"/>
      <c r="DQ8" s="104"/>
      <c r="DR8" s="103"/>
      <c r="DS8" s="104"/>
      <c r="DT8" s="103"/>
      <c r="DU8" s="104"/>
      <c r="DV8" s="103">
        <v>32</v>
      </c>
      <c r="DW8" s="104"/>
      <c r="DX8" s="103">
        <f t="shared" si="7"/>
        <v>7554</v>
      </c>
      <c r="DY8" s="104"/>
      <c r="DZ8" s="103">
        <f t="shared" si="3"/>
        <v>15880</v>
      </c>
      <c r="EA8" s="104"/>
      <c r="EB8" s="103">
        <v>84</v>
      </c>
      <c r="EC8" s="104"/>
      <c r="ED8" s="103">
        <v>266</v>
      </c>
      <c r="EE8" s="104"/>
      <c r="EF8" s="103">
        <f t="shared" si="4"/>
        <v>350</v>
      </c>
      <c r="EG8" s="104"/>
      <c r="EH8" s="103">
        <f t="shared" si="5"/>
        <v>16230</v>
      </c>
      <c r="EI8" s="104"/>
      <c r="EJ8" s="28">
        <f t="shared" si="6"/>
        <v>16230</v>
      </c>
      <c r="EK8" s="40"/>
      <c r="EL8" s="30"/>
      <c r="EM8" s="31"/>
    </row>
    <row r="9" spans="1:143" s="32" customFormat="1" ht="18" customHeight="1" hidden="1">
      <c r="A9" s="41" t="s">
        <v>3</v>
      </c>
      <c r="B9" s="100">
        <v>8620</v>
      </c>
      <c r="C9" s="111"/>
      <c r="D9" s="111"/>
      <c r="E9" s="101"/>
      <c r="F9" s="100">
        <f t="shared" si="0"/>
        <v>8620</v>
      </c>
      <c r="G9" s="101"/>
      <c r="H9" s="100"/>
      <c r="I9" s="101"/>
      <c r="J9" s="100"/>
      <c r="K9" s="101"/>
      <c r="L9" s="100"/>
      <c r="M9" s="101"/>
      <c r="N9" s="100">
        <f t="shared" si="1"/>
        <v>8620</v>
      </c>
      <c r="O9" s="101"/>
      <c r="P9" s="100">
        <f t="shared" si="2"/>
        <v>0</v>
      </c>
      <c r="Q9" s="101"/>
      <c r="R9" s="34"/>
      <c r="S9" s="34"/>
      <c r="T9" s="114">
        <v>2318</v>
      </c>
      <c r="U9" s="115"/>
      <c r="V9" s="100">
        <v>438</v>
      </c>
      <c r="W9" s="101"/>
      <c r="X9" s="100"/>
      <c r="Y9" s="101"/>
      <c r="Z9" s="100">
        <v>438</v>
      </c>
      <c r="AA9" s="101"/>
      <c r="AB9" s="100"/>
      <c r="AC9" s="101"/>
      <c r="AD9" s="100"/>
      <c r="AE9" s="101"/>
      <c r="AF9" s="100"/>
      <c r="AG9" s="101"/>
      <c r="AH9" s="100"/>
      <c r="AI9" s="101"/>
      <c r="AJ9" s="100">
        <v>952</v>
      </c>
      <c r="AK9" s="101"/>
      <c r="AL9" s="100"/>
      <c r="AM9" s="101"/>
      <c r="AN9" s="100"/>
      <c r="AO9" s="101"/>
      <c r="AP9" s="100"/>
      <c r="AQ9" s="101"/>
      <c r="AR9" s="100"/>
      <c r="AS9" s="101"/>
      <c r="AT9" s="100"/>
      <c r="AU9" s="101"/>
      <c r="AV9" s="100"/>
      <c r="AW9" s="101"/>
      <c r="AX9" s="100"/>
      <c r="AY9" s="101"/>
      <c r="AZ9" s="100"/>
      <c r="BA9" s="101"/>
      <c r="BB9" s="100"/>
      <c r="BC9" s="101"/>
      <c r="BD9" s="100"/>
      <c r="BE9" s="101"/>
      <c r="BF9" s="100"/>
      <c r="BG9" s="101"/>
      <c r="BH9" s="100"/>
      <c r="BI9" s="101"/>
      <c r="BJ9" s="100"/>
      <c r="BK9" s="101"/>
      <c r="BL9" s="100"/>
      <c r="BM9" s="101"/>
      <c r="BN9" s="100"/>
      <c r="BO9" s="101"/>
      <c r="BP9" s="100"/>
      <c r="BQ9" s="101"/>
      <c r="BR9" s="100"/>
      <c r="BS9" s="101"/>
      <c r="BT9" s="100"/>
      <c r="BU9" s="101"/>
      <c r="BV9" s="100"/>
      <c r="BW9" s="101"/>
      <c r="BX9" s="100"/>
      <c r="BY9" s="101"/>
      <c r="BZ9" s="100"/>
      <c r="CA9" s="101"/>
      <c r="CB9" s="100"/>
      <c r="CC9" s="101"/>
      <c r="CD9" s="100"/>
      <c r="CE9" s="101"/>
      <c r="CF9" s="100"/>
      <c r="CG9" s="101"/>
      <c r="CH9" s="100"/>
      <c r="CI9" s="101"/>
      <c r="CJ9" s="100"/>
      <c r="CK9" s="101"/>
      <c r="CL9" s="100">
        <v>3596</v>
      </c>
      <c r="CM9" s="101"/>
      <c r="CN9" s="100"/>
      <c r="CO9" s="101"/>
      <c r="CP9" s="100"/>
      <c r="CQ9" s="101"/>
      <c r="CR9" s="100"/>
      <c r="CS9" s="101"/>
      <c r="CT9" s="100"/>
      <c r="CU9" s="101"/>
      <c r="CV9" s="100"/>
      <c r="CW9" s="101"/>
      <c r="CX9" s="100"/>
      <c r="CY9" s="101"/>
      <c r="CZ9" s="100"/>
      <c r="DA9" s="101"/>
      <c r="DB9" s="100"/>
      <c r="DC9" s="101"/>
      <c r="DD9" s="100"/>
      <c r="DE9" s="101"/>
      <c r="DF9" s="100"/>
      <c r="DG9" s="101"/>
      <c r="DH9" s="100"/>
      <c r="DI9" s="101"/>
      <c r="DJ9" s="100"/>
      <c r="DK9" s="101"/>
      <c r="DL9" s="100"/>
      <c r="DM9" s="101"/>
      <c r="DN9" s="100"/>
      <c r="DO9" s="101"/>
      <c r="DP9" s="100"/>
      <c r="DQ9" s="101"/>
      <c r="DR9" s="100"/>
      <c r="DS9" s="101"/>
      <c r="DT9" s="100"/>
      <c r="DU9" s="101"/>
      <c r="DV9" s="100">
        <v>438</v>
      </c>
      <c r="DW9" s="101"/>
      <c r="DX9" s="100">
        <f t="shared" si="7"/>
        <v>7304</v>
      </c>
      <c r="DY9" s="101"/>
      <c r="DZ9" s="100">
        <f t="shared" si="3"/>
        <v>15924</v>
      </c>
      <c r="EA9" s="101"/>
      <c r="EB9" s="100">
        <v>68</v>
      </c>
      <c r="EC9" s="101"/>
      <c r="ED9" s="100">
        <v>204</v>
      </c>
      <c r="EE9" s="101"/>
      <c r="EF9" s="100">
        <f t="shared" si="4"/>
        <v>272</v>
      </c>
      <c r="EG9" s="101"/>
      <c r="EH9" s="100">
        <f t="shared" si="5"/>
        <v>16196</v>
      </c>
      <c r="EI9" s="101"/>
      <c r="EJ9" s="35">
        <f t="shared" si="6"/>
        <v>16196</v>
      </c>
      <c r="EK9" s="42"/>
      <c r="EL9" s="37"/>
      <c r="EM9" s="38"/>
    </row>
    <row r="10" spans="1:143" s="32" customFormat="1" ht="18" customHeight="1" hidden="1">
      <c r="A10" s="26" t="s">
        <v>4</v>
      </c>
      <c r="B10" s="103">
        <v>9336</v>
      </c>
      <c r="C10" s="110"/>
      <c r="D10" s="110"/>
      <c r="E10" s="104"/>
      <c r="F10" s="103">
        <f t="shared" si="0"/>
        <v>9336</v>
      </c>
      <c r="G10" s="104"/>
      <c r="H10" s="103"/>
      <c r="I10" s="104"/>
      <c r="J10" s="103"/>
      <c r="K10" s="104"/>
      <c r="L10" s="103"/>
      <c r="M10" s="104"/>
      <c r="N10" s="103">
        <f t="shared" si="1"/>
        <v>9336</v>
      </c>
      <c r="O10" s="104"/>
      <c r="P10" s="103">
        <f t="shared" si="2"/>
        <v>0</v>
      </c>
      <c r="Q10" s="104"/>
      <c r="R10" s="39"/>
      <c r="S10" s="39"/>
      <c r="T10" s="116">
        <v>3094</v>
      </c>
      <c r="U10" s="117"/>
      <c r="V10" s="103">
        <v>764</v>
      </c>
      <c r="W10" s="104"/>
      <c r="X10" s="103"/>
      <c r="Y10" s="104"/>
      <c r="Z10" s="103">
        <v>764</v>
      </c>
      <c r="AA10" s="104"/>
      <c r="AB10" s="103"/>
      <c r="AC10" s="104"/>
      <c r="AD10" s="103"/>
      <c r="AE10" s="104"/>
      <c r="AF10" s="103"/>
      <c r="AG10" s="104"/>
      <c r="AH10" s="103"/>
      <c r="AI10" s="104"/>
      <c r="AJ10" s="103">
        <v>816</v>
      </c>
      <c r="AK10" s="104"/>
      <c r="AL10" s="103"/>
      <c r="AM10" s="104"/>
      <c r="AN10" s="103"/>
      <c r="AO10" s="104"/>
      <c r="AP10" s="103"/>
      <c r="AQ10" s="104"/>
      <c r="AR10" s="103"/>
      <c r="AS10" s="104"/>
      <c r="AT10" s="103"/>
      <c r="AU10" s="104"/>
      <c r="AV10" s="103"/>
      <c r="AW10" s="104"/>
      <c r="AX10" s="103"/>
      <c r="AY10" s="104"/>
      <c r="AZ10" s="103"/>
      <c r="BA10" s="104"/>
      <c r="BB10" s="103"/>
      <c r="BC10" s="104"/>
      <c r="BD10" s="103"/>
      <c r="BE10" s="104"/>
      <c r="BF10" s="103"/>
      <c r="BG10" s="104"/>
      <c r="BH10" s="103"/>
      <c r="BI10" s="104"/>
      <c r="BJ10" s="103"/>
      <c r="BK10" s="104"/>
      <c r="BL10" s="103"/>
      <c r="BM10" s="104"/>
      <c r="BN10" s="103"/>
      <c r="BO10" s="104"/>
      <c r="BP10" s="103"/>
      <c r="BQ10" s="104"/>
      <c r="BR10" s="103"/>
      <c r="BS10" s="104"/>
      <c r="BT10" s="103"/>
      <c r="BU10" s="104"/>
      <c r="BV10" s="103"/>
      <c r="BW10" s="104"/>
      <c r="BX10" s="103"/>
      <c r="BY10" s="104"/>
      <c r="BZ10" s="103"/>
      <c r="CA10" s="104"/>
      <c r="CB10" s="103"/>
      <c r="CC10" s="104"/>
      <c r="CD10" s="103"/>
      <c r="CE10" s="104"/>
      <c r="CF10" s="103"/>
      <c r="CG10" s="104"/>
      <c r="CH10" s="103"/>
      <c r="CI10" s="104"/>
      <c r="CJ10" s="103"/>
      <c r="CK10" s="104"/>
      <c r="CL10" s="103">
        <v>3818</v>
      </c>
      <c r="CM10" s="104"/>
      <c r="CN10" s="103"/>
      <c r="CO10" s="104"/>
      <c r="CP10" s="103"/>
      <c r="CQ10" s="104"/>
      <c r="CR10" s="103"/>
      <c r="CS10" s="104"/>
      <c r="CT10" s="103"/>
      <c r="CU10" s="104"/>
      <c r="CV10" s="103"/>
      <c r="CW10" s="104"/>
      <c r="CX10" s="103"/>
      <c r="CY10" s="104"/>
      <c r="CZ10" s="103"/>
      <c r="DA10" s="104"/>
      <c r="DB10" s="103"/>
      <c r="DC10" s="104"/>
      <c r="DD10" s="103"/>
      <c r="DE10" s="104"/>
      <c r="DF10" s="103"/>
      <c r="DG10" s="104"/>
      <c r="DH10" s="103"/>
      <c r="DI10" s="104"/>
      <c r="DJ10" s="103"/>
      <c r="DK10" s="104"/>
      <c r="DL10" s="103"/>
      <c r="DM10" s="104"/>
      <c r="DN10" s="103"/>
      <c r="DO10" s="104"/>
      <c r="DP10" s="103"/>
      <c r="DQ10" s="104"/>
      <c r="DR10" s="103"/>
      <c r="DS10" s="104"/>
      <c r="DT10" s="103"/>
      <c r="DU10" s="104"/>
      <c r="DV10" s="103">
        <v>764</v>
      </c>
      <c r="DW10" s="104"/>
      <c r="DX10" s="103">
        <f t="shared" si="7"/>
        <v>8492</v>
      </c>
      <c r="DY10" s="104"/>
      <c r="DZ10" s="103">
        <f t="shared" si="3"/>
        <v>17828</v>
      </c>
      <c r="EA10" s="104"/>
      <c r="EB10" s="103">
        <v>132</v>
      </c>
      <c r="EC10" s="104"/>
      <c r="ED10" s="103">
        <v>274</v>
      </c>
      <c r="EE10" s="104"/>
      <c r="EF10" s="103">
        <f t="shared" si="4"/>
        <v>406</v>
      </c>
      <c r="EG10" s="104"/>
      <c r="EH10" s="103">
        <f t="shared" si="5"/>
        <v>18234</v>
      </c>
      <c r="EI10" s="104"/>
      <c r="EJ10" s="28">
        <f t="shared" si="6"/>
        <v>18234</v>
      </c>
      <c r="EK10" s="40"/>
      <c r="EL10" s="30"/>
      <c r="EM10" s="31"/>
    </row>
    <row r="11" spans="1:143" s="32" customFormat="1" ht="18" customHeight="1" hidden="1">
      <c r="A11" s="41" t="s">
        <v>5</v>
      </c>
      <c r="B11" s="100">
        <v>9890</v>
      </c>
      <c r="C11" s="111"/>
      <c r="D11" s="111"/>
      <c r="E11" s="101"/>
      <c r="F11" s="100">
        <f t="shared" si="0"/>
        <v>9890</v>
      </c>
      <c r="G11" s="101"/>
      <c r="H11" s="100"/>
      <c r="I11" s="101"/>
      <c r="J11" s="100"/>
      <c r="K11" s="101"/>
      <c r="L11" s="100"/>
      <c r="M11" s="101"/>
      <c r="N11" s="100">
        <f t="shared" si="1"/>
        <v>9890</v>
      </c>
      <c r="O11" s="101"/>
      <c r="P11" s="100">
        <f t="shared" si="2"/>
        <v>0</v>
      </c>
      <c r="Q11" s="101"/>
      <c r="R11" s="34"/>
      <c r="S11" s="34"/>
      <c r="T11" s="114">
        <v>2824</v>
      </c>
      <c r="U11" s="115"/>
      <c r="V11" s="100">
        <v>1100</v>
      </c>
      <c r="W11" s="101"/>
      <c r="X11" s="100"/>
      <c r="Y11" s="101"/>
      <c r="Z11" s="100">
        <v>1100</v>
      </c>
      <c r="AA11" s="101"/>
      <c r="AB11" s="100"/>
      <c r="AC11" s="101"/>
      <c r="AD11" s="100"/>
      <c r="AE11" s="101"/>
      <c r="AF11" s="100"/>
      <c r="AG11" s="101"/>
      <c r="AH11" s="100"/>
      <c r="AI11" s="101"/>
      <c r="AJ11" s="100">
        <v>1280</v>
      </c>
      <c r="AK11" s="101"/>
      <c r="AL11" s="100"/>
      <c r="AM11" s="101"/>
      <c r="AN11" s="100"/>
      <c r="AO11" s="101"/>
      <c r="AP11" s="100"/>
      <c r="AQ11" s="101"/>
      <c r="AR11" s="100"/>
      <c r="AS11" s="101"/>
      <c r="AT11" s="100"/>
      <c r="AU11" s="101"/>
      <c r="AV11" s="100"/>
      <c r="AW11" s="101"/>
      <c r="AX11" s="100"/>
      <c r="AY11" s="101"/>
      <c r="AZ11" s="100"/>
      <c r="BA11" s="101"/>
      <c r="BB11" s="100"/>
      <c r="BC11" s="101"/>
      <c r="BD11" s="100"/>
      <c r="BE11" s="101"/>
      <c r="BF11" s="100"/>
      <c r="BG11" s="101"/>
      <c r="BH11" s="100"/>
      <c r="BI11" s="101"/>
      <c r="BJ11" s="100"/>
      <c r="BK11" s="101"/>
      <c r="BL11" s="100"/>
      <c r="BM11" s="101"/>
      <c r="BN11" s="100"/>
      <c r="BO11" s="101"/>
      <c r="BP11" s="100"/>
      <c r="BQ11" s="101"/>
      <c r="BR11" s="100"/>
      <c r="BS11" s="101"/>
      <c r="BT11" s="100"/>
      <c r="BU11" s="101"/>
      <c r="BV11" s="100"/>
      <c r="BW11" s="101"/>
      <c r="BX11" s="100"/>
      <c r="BY11" s="101"/>
      <c r="BZ11" s="100"/>
      <c r="CA11" s="101"/>
      <c r="CB11" s="100"/>
      <c r="CC11" s="101"/>
      <c r="CD11" s="100"/>
      <c r="CE11" s="101"/>
      <c r="CF11" s="100"/>
      <c r="CG11" s="101"/>
      <c r="CH11" s="100"/>
      <c r="CI11" s="101"/>
      <c r="CJ11" s="100"/>
      <c r="CK11" s="101"/>
      <c r="CL11" s="100">
        <v>5428</v>
      </c>
      <c r="CM11" s="101"/>
      <c r="CN11" s="100"/>
      <c r="CO11" s="101"/>
      <c r="CP11" s="100"/>
      <c r="CQ11" s="101"/>
      <c r="CR11" s="100"/>
      <c r="CS11" s="101"/>
      <c r="CT11" s="100"/>
      <c r="CU11" s="101"/>
      <c r="CV11" s="100"/>
      <c r="CW11" s="101"/>
      <c r="CX11" s="100"/>
      <c r="CY11" s="101"/>
      <c r="CZ11" s="100"/>
      <c r="DA11" s="101"/>
      <c r="DB11" s="100"/>
      <c r="DC11" s="101"/>
      <c r="DD11" s="100"/>
      <c r="DE11" s="101"/>
      <c r="DF11" s="100"/>
      <c r="DG11" s="101"/>
      <c r="DH11" s="100"/>
      <c r="DI11" s="101"/>
      <c r="DJ11" s="100"/>
      <c r="DK11" s="101"/>
      <c r="DL11" s="100"/>
      <c r="DM11" s="101"/>
      <c r="DN11" s="100"/>
      <c r="DO11" s="101"/>
      <c r="DP11" s="100"/>
      <c r="DQ11" s="101"/>
      <c r="DR11" s="100"/>
      <c r="DS11" s="101"/>
      <c r="DT11" s="100"/>
      <c r="DU11" s="101"/>
      <c r="DV11" s="100">
        <v>1100</v>
      </c>
      <c r="DW11" s="101"/>
      <c r="DX11" s="100">
        <f t="shared" si="7"/>
        <v>10632</v>
      </c>
      <c r="DY11" s="101"/>
      <c r="DZ11" s="100">
        <f t="shared" si="3"/>
        <v>20522</v>
      </c>
      <c r="EA11" s="101"/>
      <c r="EB11" s="100">
        <v>86</v>
      </c>
      <c r="EC11" s="101"/>
      <c r="ED11" s="100">
        <v>632</v>
      </c>
      <c r="EE11" s="101"/>
      <c r="EF11" s="100">
        <f t="shared" si="4"/>
        <v>718</v>
      </c>
      <c r="EG11" s="101"/>
      <c r="EH11" s="100">
        <f t="shared" si="5"/>
        <v>21240</v>
      </c>
      <c r="EI11" s="101"/>
      <c r="EJ11" s="35">
        <f t="shared" si="6"/>
        <v>21240</v>
      </c>
      <c r="EK11" s="40"/>
      <c r="EL11" s="37"/>
      <c r="EM11" s="38"/>
    </row>
    <row r="12" spans="1:143" s="32" customFormat="1" ht="18" customHeight="1" hidden="1">
      <c r="A12" s="26" t="s">
        <v>6</v>
      </c>
      <c r="B12" s="103">
        <v>9672</v>
      </c>
      <c r="C12" s="110"/>
      <c r="D12" s="110"/>
      <c r="E12" s="104"/>
      <c r="F12" s="103">
        <f t="shared" si="0"/>
        <v>9672</v>
      </c>
      <c r="G12" s="104"/>
      <c r="H12" s="103"/>
      <c r="I12" s="104"/>
      <c r="J12" s="103"/>
      <c r="K12" s="104"/>
      <c r="L12" s="103"/>
      <c r="M12" s="104"/>
      <c r="N12" s="103">
        <f t="shared" si="1"/>
        <v>9672</v>
      </c>
      <c r="O12" s="104"/>
      <c r="P12" s="103">
        <f t="shared" si="2"/>
        <v>0</v>
      </c>
      <c r="Q12" s="104"/>
      <c r="R12" s="39"/>
      <c r="S12" s="39"/>
      <c r="T12" s="116">
        <v>2212</v>
      </c>
      <c r="U12" s="117"/>
      <c r="V12" s="103">
        <v>1204</v>
      </c>
      <c r="W12" s="104"/>
      <c r="X12" s="103"/>
      <c r="Y12" s="104"/>
      <c r="Z12" s="103">
        <v>1204</v>
      </c>
      <c r="AA12" s="104"/>
      <c r="AB12" s="103"/>
      <c r="AC12" s="104"/>
      <c r="AD12" s="103"/>
      <c r="AE12" s="104"/>
      <c r="AF12" s="103"/>
      <c r="AG12" s="104"/>
      <c r="AH12" s="103"/>
      <c r="AI12" s="104"/>
      <c r="AJ12" s="103">
        <v>314</v>
      </c>
      <c r="AK12" s="104"/>
      <c r="AL12" s="103"/>
      <c r="AM12" s="104"/>
      <c r="AN12" s="103"/>
      <c r="AO12" s="104"/>
      <c r="AP12" s="103"/>
      <c r="AQ12" s="104"/>
      <c r="AR12" s="103"/>
      <c r="AS12" s="104"/>
      <c r="AT12" s="103"/>
      <c r="AU12" s="104"/>
      <c r="AV12" s="103"/>
      <c r="AW12" s="104"/>
      <c r="AX12" s="103"/>
      <c r="AY12" s="104"/>
      <c r="AZ12" s="103"/>
      <c r="BA12" s="104"/>
      <c r="BB12" s="103"/>
      <c r="BC12" s="104"/>
      <c r="BD12" s="103"/>
      <c r="BE12" s="104"/>
      <c r="BF12" s="103"/>
      <c r="BG12" s="104"/>
      <c r="BH12" s="103"/>
      <c r="BI12" s="104"/>
      <c r="BJ12" s="103"/>
      <c r="BK12" s="104"/>
      <c r="BL12" s="103"/>
      <c r="BM12" s="104"/>
      <c r="BN12" s="103"/>
      <c r="BO12" s="104"/>
      <c r="BP12" s="103"/>
      <c r="BQ12" s="104"/>
      <c r="BR12" s="103"/>
      <c r="BS12" s="104"/>
      <c r="BT12" s="103"/>
      <c r="BU12" s="104"/>
      <c r="BV12" s="103"/>
      <c r="BW12" s="104"/>
      <c r="BX12" s="103"/>
      <c r="BY12" s="104"/>
      <c r="BZ12" s="103"/>
      <c r="CA12" s="104"/>
      <c r="CB12" s="103"/>
      <c r="CC12" s="104"/>
      <c r="CD12" s="103"/>
      <c r="CE12" s="104"/>
      <c r="CF12" s="103"/>
      <c r="CG12" s="104"/>
      <c r="CH12" s="103"/>
      <c r="CI12" s="104"/>
      <c r="CJ12" s="103"/>
      <c r="CK12" s="104"/>
      <c r="CL12" s="103">
        <v>5798</v>
      </c>
      <c r="CM12" s="104"/>
      <c r="CN12" s="103"/>
      <c r="CO12" s="104"/>
      <c r="CP12" s="103"/>
      <c r="CQ12" s="104"/>
      <c r="CR12" s="103"/>
      <c r="CS12" s="104"/>
      <c r="CT12" s="103"/>
      <c r="CU12" s="104"/>
      <c r="CV12" s="103"/>
      <c r="CW12" s="104"/>
      <c r="CX12" s="103"/>
      <c r="CY12" s="104"/>
      <c r="CZ12" s="103"/>
      <c r="DA12" s="104"/>
      <c r="DB12" s="103"/>
      <c r="DC12" s="104"/>
      <c r="DD12" s="103"/>
      <c r="DE12" s="104"/>
      <c r="DF12" s="103"/>
      <c r="DG12" s="104"/>
      <c r="DH12" s="103"/>
      <c r="DI12" s="104"/>
      <c r="DJ12" s="103"/>
      <c r="DK12" s="104"/>
      <c r="DL12" s="103"/>
      <c r="DM12" s="104"/>
      <c r="DN12" s="103"/>
      <c r="DO12" s="104"/>
      <c r="DP12" s="103"/>
      <c r="DQ12" s="104"/>
      <c r="DR12" s="103"/>
      <c r="DS12" s="104"/>
      <c r="DT12" s="103"/>
      <c r="DU12" s="104"/>
      <c r="DV12" s="103">
        <v>1204</v>
      </c>
      <c r="DW12" s="104"/>
      <c r="DX12" s="103">
        <f t="shared" si="7"/>
        <v>9528</v>
      </c>
      <c r="DY12" s="104"/>
      <c r="DZ12" s="103">
        <f t="shared" si="3"/>
        <v>19200</v>
      </c>
      <c r="EA12" s="104"/>
      <c r="EB12" s="103">
        <v>160</v>
      </c>
      <c r="EC12" s="104"/>
      <c r="ED12" s="103">
        <v>416</v>
      </c>
      <c r="EE12" s="104"/>
      <c r="EF12" s="103">
        <f t="shared" si="4"/>
        <v>576</v>
      </c>
      <c r="EG12" s="104"/>
      <c r="EH12" s="103">
        <f t="shared" si="5"/>
        <v>19776</v>
      </c>
      <c r="EI12" s="104"/>
      <c r="EJ12" s="28">
        <f t="shared" si="6"/>
        <v>19776</v>
      </c>
      <c r="EK12" s="40"/>
      <c r="EL12" s="30"/>
      <c r="EM12" s="31"/>
    </row>
    <row r="13" spans="1:143" s="32" customFormat="1" ht="18" customHeight="1" hidden="1">
      <c r="A13" s="41" t="s">
        <v>7</v>
      </c>
      <c r="B13" s="100">
        <v>10634</v>
      </c>
      <c r="C13" s="111"/>
      <c r="D13" s="111"/>
      <c r="E13" s="101"/>
      <c r="F13" s="100">
        <f t="shared" si="0"/>
        <v>10634</v>
      </c>
      <c r="G13" s="101"/>
      <c r="H13" s="100"/>
      <c r="I13" s="101"/>
      <c r="J13" s="100"/>
      <c r="K13" s="101"/>
      <c r="L13" s="100"/>
      <c r="M13" s="101"/>
      <c r="N13" s="100">
        <f t="shared" si="1"/>
        <v>10634</v>
      </c>
      <c r="O13" s="101"/>
      <c r="P13" s="100">
        <f t="shared" si="2"/>
        <v>0</v>
      </c>
      <c r="Q13" s="101"/>
      <c r="R13" s="34"/>
      <c r="S13" s="34"/>
      <c r="T13" s="114">
        <v>2178</v>
      </c>
      <c r="U13" s="115"/>
      <c r="V13" s="100">
        <v>1584</v>
      </c>
      <c r="W13" s="101"/>
      <c r="X13" s="100"/>
      <c r="Y13" s="101"/>
      <c r="Z13" s="100">
        <v>1584</v>
      </c>
      <c r="AA13" s="101"/>
      <c r="AB13" s="100"/>
      <c r="AC13" s="101"/>
      <c r="AD13" s="100"/>
      <c r="AE13" s="101"/>
      <c r="AF13" s="100"/>
      <c r="AG13" s="101"/>
      <c r="AH13" s="100"/>
      <c r="AI13" s="101"/>
      <c r="AJ13" s="100">
        <v>728</v>
      </c>
      <c r="AK13" s="101"/>
      <c r="AL13" s="100"/>
      <c r="AM13" s="101"/>
      <c r="AN13" s="100"/>
      <c r="AO13" s="101"/>
      <c r="AP13" s="100"/>
      <c r="AQ13" s="101"/>
      <c r="AR13" s="100"/>
      <c r="AS13" s="101"/>
      <c r="AT13" s="100"/>
      <c r="AU13" s="101"/>
      <c r="AV13" s="100"/>
      <c r="AW13" s="101"/>
      <c r="AX13" s="100"/>
      <c r="AY13" s="101"/>
      <c r="AZ13" s="100"/>
      <c r="BA13" s="101"/>
      <c r="BB13" s="100"/>
      <c r="BC13" s="101"/>
      <c r="BD13" s="100"/>
      <c r="BE13" s="101"/>
      <c r="BF13" s="100"/>
      <c r="BG13" s="101"/>
      <c r="BH13" s="100"/>
      <c r="BI13" s="101"/>
      <c r="BJ13" s="100"/>
      <c r="BK13" s="101"/>
      <c r="BL13" s="100"/>
      <c r="BM13" s="101"/>
      <c r="BN13" s="100"/>
      <c r="BO13" s="101"/>
      <c r="BP13" s="100"/>
      <c r="BQ13" s="101"/>
      <c r="BR13" s="100"/>
      <c r="BS13" s="101"/>
      <c r="BT13" s="100"/>
      <c r="BU13" s="101"/>
      <c r="BV13" s="100"/>
      <c r="BW13" s="101"/>
      <c r="BX13" s="100"/>
      <c r="BY13" s="101"/>
      <c r="BZ13" s="100"/>
      <c r="CA13" s="101"/>
      <c r="CB13" s="100"/>
      <c r="CC13" s="101"/>
      <c r="CD13" s="100"/>
      <c r="CE13" s="101"/>
      <c r="CF13" s="100"/>
      <c r="CG13" s="101"/>
      <c r="CH13" s="100"/>
      <c r="CI13" s="101"/>
      <c r="CJ13" s="100"/>
      <c r="CK13" s="101"/>
      <c r="CL13" s="100">
        <v>5956</v>
      </c>
      <c r="CM13" s="101"/>
      <c r="CN13" s="100"/>
      <c r="CO13" s="101"/>
      <c r="CP13" s="100"/>
      <c r="CQ13" s="101"/>
      <c r="CR13" s="100"/>
      <c r="CS13" s="101"/>
      <c r="CT13" s="100"/>
      <c r="CU13" s="101"/>
      <c r="CV13" s="100"/>
      <c r="CW13" s="101"/>
      <c r="CX13" s="100"/>
      <c r="CY13" s="101"/>
      <c r="CZ13" s="100"/>
      <c r="DA13" s="101"/>
      <c r="DB13" s="100"/>
      <c r="DC13" s="101"/>
      <c r="DD13" s="100"/>
      <c r="DE13" s="101"/>
      <c r="DF13" s="100"/>
      <c r="DG13" s="101"/>
      <c r="DH13" s="100"/>
      <c r="DI13" s="101"/>
      <c r="DJ13" s="100"/>
      <c r="DK13" s="101"/>
      <c r="DL13" s="100"/>
      <c r="DM13" s="101"/>
      <c r="DN13" s="100"/>
      <c r="DO13" s="101"/>
      <c r="DP13" s="100"/>
      <c r="DQ13" s="101"/>
      <c r="DR13" s="100"/>
      <c r="DS13" s="101"/>
      <c r="DT13" s="100"/>
      <c r="DU13" s="101"/>
      <c r="DV13" s="100">
        <v>1584</v>
      </c>
      <c r="DW13" s="101"/>
      <c r="DX13" s="100">
        <f t="shared" si="7"/>
        <v>10446</v>
      </c>
      <c r="DY13" s="101"/>
      <c r="DZ13" s="100">
        <f t="shared" si="3"/>
        <v>21080</v>
      </c>
      <c r="EA13" s="101"/>
      <c r="EB13" s="100">
        <v>204</v>
      </c>
      <c r="EC13" s="101"/>
      <c r="ED13" s="100">
        <v>848</v>
      </c>
      <c r="EE13" s="101"/>
      <c r="EF13" s="100">
        <f t="shared" si="4"/>
        <v>1052</v>
      </c>
      <c r="EG13" s="101"/>
      <c r="EH13" s="100">
        <f t="shared" si="5"/>
        <v>22132</v>
      </c>
      <c r="EI13" s="101"/>
      <c r="EJ13" s="35">
        <f t="shared" si="6"/>
        <v>22132</v>
      </c>
      <c r="EK13" s="40"/>
      <c r="EL13" s="37"/>
      <c r="EM13" s="38"/>
    </row>
    <row r="14" spans="1:143" s="32" customFormat="1" ht="18" customHeight="1" hidden="1">
      <c r="A14" s="26" t="s">
        <v>8</v>
      </c>
      <c r="B14" s="103">
        <v>10404</v>
      </c>
      <c r="C14" s="110"/>
      <c r="D14" s="110"/>
      <c r="E14" s="104"/>
      <c r="F14" s="103">
        <f t="shared" si="0"/>
        <v>10404</v>
      </c>
      <c r="G14" s="104"/>
      <c r="H14" s="103"/>
      <c r="I14" s="104"/>
      <c r="J14" s="103"/>
      <c r="K14" s="104"/>
      <c r="L14" s="103"/>
      <c r="M14" s="104"/>
      <c r="N14" s="103">
        <f t="shared" si="1"/>
        <v>10404</v>
      </c>
      <c r="O14" s="104"/>
      <c r="P14" s="103">
        <f t="shared" si="2"/>
        <v>0</v>
      </c>
      <c r="Q14" s="104"/>
      <c r="R14" s="39"/>
      <c r="S14" s="39"/>
      <c r="T14" s="116">
        <v>2518</v>
      </c>
      <c r="U14" s="117"/>
      <c r="V14" s="103">
        <v>862</v>
      </c>
      <c r="W14" s="104"/>
      <c r="X14" s="103"/>
      <c r="Y14" s="104"/>
      <c r="Z14" s="103">
        <v>862</v>
      </c>
      <c r="AA14" s="104"/>
      <c r="AB14" s="103"/>
      <c r="AC14" s="104"/>
      <c r="AD14" s="103"/>
      <c r="AE14" s="104"/>
      <c r="AF14" s="103"/>
      <c r="AG14" s="104"/>
      <c r="AH14" s="103"/>
      <c r="AI14" s="104"/>
      <c r="AJ14" s="103">
        <v>1528</v>
      </c>
      <c r="AK14" s="104"/>
      <c r="AL14" s="103"/>
      <c r="AM14" s="104"/>
      <c r="AN14" s="103"/>
      <c r="AO14" s="104"/>
      <c r="AP14" s="103"/>
      <c r="AQ14" s="104"/>
      <c r="AR14" s="103"/>
      <c r="AS14" s="104"/>
      <c r="AT14" s="103"/>
      <c r="AU14" s="104"/>
      <c r="AV14" s="103"/>
      <c r="AW14" s="104"/>
      <c r="AX14" s="103"/>
      <c r="AY14" s="104"/>
      <c r="AZ14" s="103"/>
      <c r="BA14" s="104"/>
      <c r="BB14" s="103"/>
      <c r="BC14" s="104"/>
      <c r="BD14" s="103"/>
      <c r="BE14" s="104"/>
      <c r="BF14" s="103"/>
      <c r="BG14" s="104"/>
      <c r="BH14" s="103"/>
      <c r="BI14" s="104"/>
      <c r="BJ14" s="103"/>
      <c r="BK14" s="104"/>
      <c r="BL14" s="103"/>
      <c r="BM14" s="104"/>
      <c r="BN14" s="103"/>
      <c r="BO14" s="104"/>
      <c r="BP14" s="103"/>
      <c r="BQ14" s="104"/>
      <c r="BR14" s="103"/>
      <c r="BS14" s="104"/>
      <c r="BT14" s="103"/>
      <c r="BU14" s="104"/>
      <c r="BV14" s="103"/>
      <c r="BW14" s="104"/>
      <c r="BX14" s="103"/>
      <c r="BY14" s="104"/>
      <c r="BZ14" s="103"/>
      <c r="CA14" s="104"/>
      <c r="CB14" s="103"/>
      <c r="CC14" s="104"/>
      <c r="CD14" s="103"/>
      <c r="CE14" s="104"/>
      <c r="CF14" s="103"/>
      <c r="CG14" s="104"/>
      <c r="CH14" s="103"/>
      <c r="CI14" s="104"/>
      <c r="CJ14" s="103"/>
      <c r="CK14" s="104"/>
      <c r="CL14" s="103">
        <v>6142</v>
      </c>
      <c r="CM14" s="104"/>
      <c r="CN14" s="103"/>
      <c r="CO14" s="104"/>
      <c r="CP14" s="103"/>
      <c r="CQ14" s="104"/>
      <c r="CR14" s="103"/>
      <c r="CS14" s="104"/>
      <c r="CT14" s="103"/>
      <c r="CU14" s="104"/>
      <c r="CV14" s="103"/>
      <c r="CW14" s="104"/>
      <c r="CX14" s="103"/>
      <c r="CY14" s="104"/>
      <c r="CZ14" s="103"/>
      <c r="DA14" s="104"/>
      <c r="DB14" s="103"/>
      <c r="DC14" s="104"/>
      <c r="DD14" s="103"/>
      <c r="DE14" s="104"/>
      <c r="DF14" s="103"/>
      <c r="DG14" s="104"/>
      <c r="DH14" s="103"/>
      <c r="DI14" s="104"/>
      <c r="DJ14" s="103"/>
      <c r="DK14" s="104"/>
      <c r="DL14" s="103"/>
      <c r="DM14" s="104"/>
      <c r="DN14" s="103"/>
      <c r="DO14" s="104"/>
      <c r="DP14" s="103"/>
      <c r="DQ14" s="104"/>
      <c r="DR14" s="103"/>
      <c r="DS14" s="104"/>
      <c r="DT14" s="103"/>
      <c r="DU14" s="104"/>
      <c r="DV14" s="103">
        <v>862</v>
      </c>
      <c r="DW14" s="104"/>
      <c r="DX14" s="103">
        <f t="shared" si="7"/>
        <v>11050</v>
      </c>
      <c r="DY14" s="104"/>
      <c r="DZ14" s="103">
        <f t="shared" si="3"/>
        <v>21454</v>
      </c>
      <c r="EA14" s="104"/>
      <c r="EB14" s="103">
        <v>282</v>
      </c>
      <c r="EC14" s="104"/>
      <c r="ED14" s="103">
        <v>156</v>
      </c>
      <c r="EE14" s="104"/>
      <c r="EF14" s="103">
        <f t="shared" si="4"/>
        <v>438</v>
      </c>
      <c r="EG14" s="104"/>
      <c r="EH14" s="103">
        <f t="shared" si="5"/>
        <v>21892</v>
      </c>
      <c r="EI14" s="104"/>
      <c r="EJ14" s="28">
        <f t="shared" si="6"/>
        <v>21892</v>
      </c>
      <c r="EK14" s="40"/>
      <c r="EL14" s="30"/>
      <c r="EM14" s="31"/>
    </row>
    <row r="15" spans="1:143" s="32" customFormat="1" ht="18" customHeight="1" hidden="1">
      <c r="A15" s="41" t="s">
        <v>9</v>
      </c>
      <c r="B15" s="100">
        <v>9126</v>
      </c>
      <c r="C15" s="111"/>
      <c r="D15" s="111"/>
      <c r="E15" s="101"/>
      <c r="F15" s="100">
        <f t="shared" si="0"/>
        <v>9126</v>
      </c>
      <c r="G15" s="101"/>
      <c r="H15" s="100"/>
      <c r="I15" s="101"/>
      <c r="J15" s="100"/>
      <c r="K15" s="101"/>
      <c r="L15" s="100"/>
      <c r="M15" s="101"/>
      <c r="N15" s="100">
        <f t="shared" si="1"/>
        <v>9126</v>
      </c>
      <c r="O15" s="101"/>
      <c r="P15" s="100">
        <f t="shared" si="2"/>
        <v>0</v>
      </c>
      <c r="Q15" s="101"/>
      <c r="R15" s="34"/>
      <c r="S15" s="34"/>
      <c r="T15" s="114">
        <v>2224</v>
      </c>
      <c r="U15" s="115"/>
      <c r="V15" s="100">
        <v>686</v>
      </c>
      <c r="W15" s="101"/>
      <c r="X15" s="100"/>
      <c r="Y15" s="101"/>
      <c r="Z15" s="100">
        <v>686</v>
      </c>
      <c r="AA15" s="101"/>
      <c r="AB15" s="100"/>
      <c r="AC15" s="101"/>
      <c r="AD15" s="100"/>
      <c r="AE15" s="101"/>
      <c r="AF15" s="100"/>
      <c r="AG15" s="101"/>
      <c r="AH15" s="100"/>
      <c r="AI15" s="101"/>
      <c r="AJ15" s="100">
        <v>1276</v>
      </c>
      <c r="AK15" s="101"/>
      <c r="AL15" s="100"/>
      <c r="AM15" s="101"/>
      <c r="AN15" s="100"/>
      <c r="AO15" s="101"/>
      <c r="AP15" s="100"/>
      <c r="AQ15" s="101"/>
      <c r="AR15" s="100"/>
      <c r="AS15" s="101"/>
      <c r="AT15" s="100"/>
      <c r="AU15" s="101"/>
      <c r="AV15" s="100"/>
      <c r="AW15" s="101"/>
      <c r="AX15" s="100"/>
      <c r="AY15" s="101"/>
      <c r="AZ15" s="100"/>
      <c r="BA15" s="101"/>
      <c r="BB15" s="100"/>
      <c r="BC15" s="101"/>
      <c r="BD15" s="100"/>
      <c r="BE15" s="101"/>
      <c r="BF15" s="100"/>
      <c r="BG15" s="101"/>
      <c r="BH15" s="100"/>
      <c r="BI15" s="101"/>
      <c r="BJ15" s="100"/>
      <c r="BK15" s="101"/>
      <c r="BL15" s="100"/>
      <c r="BM15" s="101"/>
      <c r="BN15" s="100"/>
      <c r="BO15" s="101"/>
      <c r="BP15" s="100"/>
      <c r="BQ15" s="101"/>
      <c r="BR15" s="100"/>
      <c r="BS15" s="101"/>
      <c r="BT15" s="100"/>
      <c r="BU15" s="101"/>
      <c r="BV15" s="100"/>
      <c r="BW15" s="101"/>
      <c r="BX15" s="100"/>
      <c r="BY15" s="101"/>
      <c r="BZ15" s="100"/>
      <c r="CA15" s="101"/>
      <c r="CB15" s="100"/>
      <c r="CC15" s="101"/>
      <c r="CD15" s="100"/>
      <c r="CE15" s="101"/>
      <c r="CF15" s="100"/>
      <c r="CG15" s="101"/>
      <c r="CH15" s="100"/>
      <c r="CI15" s="101"/>
      <c r="CJ15" s="100"/>
      <c r="CK15" s="101"/>
      <c r="CL15" s="100">
        <v>5710</v>
      </c>
      <c r="CM15" s="101"/>
      <c r="CN15" s="100"/>
      <c r="CO15" s="101"/>
      <c r="CP15" s="100"/>
      <c r="CQ15" s="101"/>
      <c r="CR15" s="100"/>
      <c r="CS15" s="101"/>
      <c r="CT15" s="100"/>
      <c r="CU15" s="101"/>
      <c r="CV15" s="100"/>
      <c r="CW15" s="101"/>
      <c r="CX15" s="100"/>
      <c r="CY15" s="101"/>
      <c r="CZ15" s="100"/>
      <c r="DA15" s="101"/>
      <c r="DB15" s="100"/>
      <c r="DC15" s="101"/>
      <c r="DD15" s="100"/>
      <c r="DE15" s="101"/>
      <c r="DF15" s="100"/>
      <c r="DG15" s="101"/>
      <c r="DH15" s="100"/>
      <c r="DI15" s="101"/>
      <c r="DJ15" s="100"/>
      <c r="DK15" s="101"/>
      <c r="DL15" s="100"/>
      <c r="DM15" s="101"/>
      <c r="DN15" s="100"/>
      <c r="DO15" s="101"/>
      <c r="DP15" s="100"/>
      <c r="DQ15" s="101"/>
      <c r="DR15" s="100"/>
      <c r="DS15" s="101"/>
      <c r="DT15" s="100"/>
      <c r="DU15" s="101"/>
      <c r="DV15" s="100">
        <v>686</v>
      </c>
      <c r="DW15" s="101"/>
      <c r="DX15" s="100">
        <f t="shared" si="7"/>
        <v>9896</v>
      </c>
      <c r="DY15" s="101"/>
      <c r="DZ15" s="100">
        <f t="shared" si="3"/>
        <v>19022</v>
      </c>
      <c r="EA15" s="101"/>
      <c r="EB15" s="100">
        <v>88</v>
      </c>
      <c r="EC15" s="101"/>
      <c r="ED15" s="100">
        <v>252</v>
      </c>
      <c r="EE15" s="101"/>
      <c r="EF15" s="100">
        <f t="shared" si="4"/>
        <v>340</v>
      </c>
      <c r="EG15" s="101"/>
      <c r="EH15" s="100">
        <f t="shared" si="5"/>
        <v>19362</v>
      </c>
      <c r="EI15" s="101"/>
      <c r="EJ15" s="35">
        <f t="shared" si="6"/>
        <v>19362</v>
      </c>
      <c r="EK15" s="40"/>
      <c r="EL15" s="37"/>
      <c r="EM15" s="38"/>
    </row>
    <row r="16" spans="1:143" s="32" customFormat="1" ht="18" customHeight="1" hidden="1">
      <c r="A16" s="26" t="s">
        <v>10</v>
      </c>
      <c r="B16" s="103">
        <v>7674</v>
      </c>
      <c r="C16" s="110"/>
      <c r="D16" s="110"/>
      <c r="E16" s="104"/>
      <c r="F16" s="103">
        <f t="shared" si="0"/>
        <v>7674</v>
      </c>
      <c r="G16" s="104"/>
      <c r="H16" s="103"/>
      <c r="I16" s="104"/>
      <c r="J16" s="103"/>
      <c r="K16" s="104"/>
      <c r="L16" s="103"/>
      <c r="M16" s="104"/>
      <c r="N16" s="103">
        <f t="shared" si="1"/>
        <v>7674</v>
      </c>
      <c r="O16" s="104"/>
      <c r="P16" s="103">
        <f t="shared" si="2"/>
        <v>0</v>
      </c>
      <c r="Q16" s="104"/>
      <c r="R16" s="39"/>
      <c r="S16" s="39"/>
      <c r="T16" s="116">
        <v>1884</v>
      </c>
      <c r="U16" s="117"/>
      <c r="V16" s="103">
        <v>554</v>
      </c>
      <c r="W16" s="104"/>
      <c r="X16" s="103"/>
      <c r="Y16" s="104"/>
      <c r="Z16" s="103">
        <v>554</v>
      </c>
      <c r="AA16" s="104"/>
      <c r="AB16" s="103"/>
      <c r="AC16" s="104"/>
      <c r="AD16" s="103"/>
      <c r="AE16" s="104"/>
      <c r="AF16" s="103"/>
      <c r="AG16" s="104"/>
      <c r="AH16" s="103"/>
      <c r="AI16" s="104"/>
      <c r="AJ16" s="103">
        <v>1502</v>
      </c>
      <c r="AK16" s="104"/>
      <c r="AL16" s="103"/>
      <c r="AM16" s="104"/>
      <c r="AN16" s="103"/>
      <c r="AO16" s="104"/>
      <c r="AP16" s="103"/>
      <c r="AQ16" s="104"/>
      <c r="AR16" s="103"/>
      <c r="AS16" s="104"/>
      <c r="AT16" s="103"/>
      <c r="AU16" s="104"/>
      <c r="AV16" s="103"/>
      <c r="AW16" s="104"/>
      <c r="AX16" s="103"/>
      <c r="AY16" s="104"/>
      <c r="AZ16" s="103"/>
      <c r="BA16" s="104"/>
      <c r="BB16" s="103"/>
      <c r="BC16" s="104"/>
      <c r="BD16" s="103"/>
      <c r="BE16" s="104"/>
      <c r="BF16" s="103"/>
      <c r="BG16" s="104"/>
      <c r="BH16" s="103"/>
      <c r="BI16" s="104"/>
      <c r="BJ16" s="103"/>
      <c r="BK16" s="104"/>
      <c r="BL16" s="103"/>
      <c r="BM16" s="104"/>
      <c r="BN16" s="103"/>
      <c r="BO16" s="104"/>
      <c r="BP16" s="103"/>
      <c r="BQ16" s="104"/>
      <c r="BR16" s="103"/>
      <c r="BS16" s="104"/>
      <c r="BT16" s="103"/>
      <c r="BU16" s="104"/>
      <c r="BV16" s="103"/>
      <c r="BW16" s="104"/>
      <c r="BX16" s="103"/>
      <c r="BY16" s="104"/>
      <c r="BZ16" s="103"/>
      <c r="CA16" s="104"/>
      <c r="CB16" s="103"/>
      <c r="CC16" s="104"/>
      <c r="CD16" s="103"/>
      <c r="CE16" s="104"/>
      <c r="CF16" s="103"/>
      <c r="CG16" s="104"/>
      <c r="CH16" s="103"/>
      <c r="CI16" s="104"/>
      <c r="CJ16" s="103"/>
      <c r="CK16" s="104"/>
      <c r="CL16" s="103">
        <v>4500</v>
      </c>
      <c r="CM16" s="104"/>
      <c r="CN16" s="103"/>
      <c r="CO16" s="104"/>
      <c r="CP16" s="103"/>
      <c r="CQ16" s="104"/>
      <c r="CR16" s="103"/>
      <c r="CS16" s="104"/>
      <c r="CT16" s="103"/>
      <c r="CU16" s="104"/>
      <c r="CV16" s="103"/>
      <c r="CW16" s="104"/>
      <c r="CX16" s="103"/>
      <c r="CY16" s="104"/>
      <c r="CZ16" s="103"/>
      <c r="DA16" s="104"/>
      <c r="DB16" s="103"/>
      <c r="DC16" s="104"/>
      <c r="DD16" s="103"/>
      <c r="DE16" s="104"/>
      <c r="DF16" s="103"/>
      <c r="DG16" s="104"/>
      <c r="DH16" s="103"/>
      <c r="DI16" s="104"/>
      <c r="DJ16" s="103"/>
      <c r="DK16" s="104"/>
      <c r="DL16" s="103"/>
      <c r="DM16" s="104"/>
      <c r="DN16" s="103"/>
      <c r="DO16" s="104"/>
      <c r="DP16" s="103"/>
      <c r="DQ16" s="104"/>
      <c r="DR16" s="103"/>
      <c r="DS16" s="104"/>
      <c r="DT16" s="103"/>
      <c r="DU16" s="104"/>
      <c r="DV16" s="103">
        <v>554</v>
      </c>
      <c r="DW16" s="104"/>
      <c r="DX16" s="103">
        <f t="shared" si="7"/>
        <v>8440</v>
      </c>
      <c r="DY16" s="104"/>
      <c r="DZ16" s="103">
        <f t="shared" si="3"/>
        <v>16114</v>
      </c>
      <c r="EA16" s="104"/>
      <c r="EB16" s="103">
        <v>76</v>
      </c>
      <c r="EC16" s="104"/>
      <c r="ED16" s="103">
        <v>146</v>
      </c>
      <c r="EE16" s="104"/>
      <c r="EF16" s="103">
        <f t="shared" si="4"/>
        <v>222</v>
      </c>
      <c r="EG16" s="104"/>
      <c r="EH16" s="103">
        <f t="shared" si="5"/>
        <v>16336</v>
      </c>
      <c r="EI16" s="104"/>
      <c r="EJ16" s="28">
        <f t="shared" si="6"/>
        <v>16336</v>
      </c>
      <c r="EK16" s="40"/>
      <c r="EL16" s="30"/>
      <c r="EM16" s="31"/>
    </row>
    <row r="17" spans="1:143" s="32" customFormat="1" ht="18" customHeight="1" hidden="1">
      <c r="A17" s="41" t="s">
        <v>11</v>
      </c>
      <c r="B17" s="100">
        <v>6260</v>
      </c>
      <c r="C17" s="111"/>
      <c r="D17" s="111"/>
      <c r="E17" s="101"/>
      <c r="F17" s="100">
        <f t="shared" si="0"/>
        <v>6260</v>
      </c>
      <c r="G17" s="101"/>
      <c r="H17" s="100"/>
      <c r="I17" s="101"/>
      <c r="J17" s="100"/>
      <c r="K17" s="101"/>
      <c r="L17" s="100"/>
      <c r="M17" s="101"/>
      <c r="N17" s="100">
        <f t="shared" si="1"/>
        <v>6260</v>
      </c>
      <c r="O17" s="101"/>
      <c r="P17" s="100">
        <f t="shared" si="2"/>
        <v>0</v>
      </c>
      <c r="Q17" s="101"/>
      <c r="R17" s="34"/>
      <c r="S17" s="34"/>
      <c r="T17" s="114">
        <v>1608</v>
      </c>
      <c r="U17" s="115"/>
      <c r="V17" s="100">
        <v>944</v>
      </c>
      <c r="W17" s="101"/>
      <c r="X17" s="100"/>
      <c r="Y17" s="101"/>
      <c r="Z17" s="100">
        <v>944</v>
      </c>
      <c r="AA17" s="101"/>
      <c r="AB17" s="100"/>
      <c r="AC17" s="101"/>
      <c r="AD17" s="100"/>
      <c r="AE17" s="101"/>
      <c r="AF17" s="100"/>
      <c r="AG17" s="101"/>
      <c r="AH17" s="100"/>
      <c r="AI17" s="101"/>
      <c r="AJ17" s="100">
        <v>886</v>
      </c>
      <c r="AK17" s="101"/>
      <c r="AL17" s="100"/>
      <c r="AM17" s="101"/>
      <c r="AN17" s="100"/>
      <c r="AO17" s="101"/>
      <c r="AP17" s="100"/>
      <c r="AQ17" s="101"/>
      <c r="AR17" s="100"/>
      <c r="AS17" s="101"/>
      <c r="AT17" s="100"/>
      <c r="AU17" s="101"/>
      <c r="AV17" s="100"/>
      <c r="AW17" s="101"/>
      <c r="AX17" s="100"/>
      <c r="AY17" s="101"/>
      <c r="AZ17" s="100"/>
      <c r="BA17" s="101"/>
      <c r="BB17" s="100"/>
      <c r="BC17" s="101"/>
      <c r="BD17" s="100"/>
      <c r="BE17" s="101"/>
      <c r="BF17" s="100"/>
      <c r="BG17" s="101"/>
      <c r="BH17" s="100"/>
      <c r="BI17" s="101"/>
      <c r="BJ17" s="100"/>
      <c r="BK17" s="101"/>
      <c r="BL17" s="100"/>
      <c r="BM17" s="101"/>
      <c r="BN17" s="100"/>
      <c r="BO17" s="101"/>
      <c r="BP17" s="100"/>
      <c r="BQ17" s="101"/>
      <c r="BR17" s="100"/>
      <c r="BS17" s="101"/>
      <c r="BT17" s="100"/>
      <c r="BU17" s="101"/>
      <c r="BV17" s="100"/>
      <c r="BW17" s="101"/>
      <c r="BX17" s="100"/>
      <c r="BY17" s="101"/>
      <c r="BZ17" s="100"/>
      <c r="CA17" s="101"/>
      <c r="CB17" s="100"/>
      <c r="CC17" s="101"/>
      <c r="CD17" s="100"/>
      <c r="CE17" s="101"/>
      <c r="CF17" s="100"/>
      <c r="CG17" s="101"/>
      <c r="CH17" s="100"/>
      <c r="CI17" s="101"/>
      <c r="CJ17" s="100"/>
      <c r="CK17" s="101"/>
      <c r="CL17" s="100">
        <v>3972</v>
      </c>
      <c r="CM17" s="101"/>
      <c r="CN17" s="100"/>
      <c r="CO17" s="101"/>
      <c r="CP17" s="100"/>
      <c r="CQ17" s="101"/>
      <c r="CR17" s="100"/>
      <c r="CS17" s="101"/>
      <c r="CT17" s="100"/>
      <c r="CU17" s="101"/>
      <c r="CV17" s="100"/>
      <c r="CW17" s="101"/>
      <c r="CX17" s="100"/>
      <c r="CY17" s="101"/>
      <c r="CZ17" s="100"/>
      <c r="DA17" s="101"/>
      <c r="DB17" s="100"/>
      <c r="DC17" s="101"/>
      <c r="DD17" s="100"/>
      <c r="DE17" s="101"/>
      <c r="DF17" s="100"/>
      <c r="DG17" s="101"/>
      <c r="DH17" s="100"/>
      <c r="DI17" s="101"/>
      <c r="DJ17" s="100"/>
      <c r="DK17" s="101"/>
      <c r="DL17" s="100"/>
      <c r="DM17" s="101"/>
      <c r="DN17" s="100"/>
      <c r="DO17" s="101"/>
      <c r="DP17" s="100"/>
      <c r="DQ17" s="101"/>
      <c r="DR17" s="100"/>
      <c r="DS17" s="101"/>
      <c r="DT17" s="100"/>
      <c r="DU17" s="101"/>
      <c r="DV17" s="100">
        <v>944</v>
      </c>
      <c r="DW17" s="101"/>
      <c r="DX17" s="100">
        <f t="shared" si="7"/>
        <v>7410</v>
      </c>
      <c r="DY17" s="101"/>
      <c r="DZ17" s="100">
        <f t="shared" si="3"/>
        <v>13670</v>
      </c>
      <c r="EA17" s="101"/>
      <c r="EB17" s="100">
        <v>24</v>
      </c>
      <c r="EC17" s="101"/>
      <c r="ED17" s="100">
        <v>110</v>
      </c>
      <c r="EE17" s="101"/>
      <c r="EF17" s="100">
        <f t="shared" si="4"/>
        <v>134</v>
      </c>
      <c r="EG17" s="101"/>
      <c r="EH17" s="100">
        <f t="shared" si="5"/>
        <v>13804</v>
      </c>
      <c r="EI17" s="101"/>
      <c r="EJ17" s="35">
        <f t="shared" si="6"/>
        <v>13804</v>
      </c>
      <c r="EK17" s="40"/>
      <c r="EL17" s="37"/>
      <c r="EM17" s="38"/>
    </row>
    <row r="18" spans="1:143" s="32" customFormat="1" ht="18" customHeight="1" thickTop="1">
      <c r="A18" s="41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43"/>
      <c r="U18" s="43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5"/>
      <c r="EK18" s="40"/>
      <c r="EL18" s="37"/>
      <c r="EM18" s="44"/>
    </row>
    <row r="19" spans="1:143" ht="18" customHeight="1">
      <c r="A19" s="45">
        <v>1998</v>
      </c>
      <c r="B19" s="46">
        <f>SUM(B6:B17)</f>
        <v>104200</v>
      </c>
      <c r="C19" s="46"/>
      <c r="D19" s="46"/>
      <c r="E19" s="46"/>
      <c r="F19" s="102">
        <f>SUM(F6:G17)</f>
        <v>104200</v>
      </c>
      <c r="G19" s="102"/>
      <c r="H19" s="102">
        <f>SUM(H6:I17)</f>
        <v>0</v>
      </c>
      <c r="I19" s="102"/>
      <c r="J19" s="102">
        <v>0</v>
      </c>
      <c r="K19" s="102"/>
      <c r="L19" s="102">
        <v>0</v>
      </c>
      <c r="M19" s="102"/>
      <c r="N19" s="102">
        <v>0</v>
      </c>
      <c r="O19" s="102"/>
      <c r="P19" s="102"/>
      <c r="Q19" s="102"/>
      <c r="R19" s="46"/>
      <c r="S19" s="46"/>
      <c r="T19" s="113">
        <f>SUM(T6:U17)</f>
        <v>26350</v>
      </c>
      <c r="U19" s="113"/>
      <c r="V19" s="102">
        <f>SUM(V6:W17)</f>
        <v>8168</v>
      </c>
      <c r="W19" s="102"/>
      <c r="X19" s="102">
        <v>0</v>
      </c>
      <c r="Y19" s="102"/>
      <c r="Z19" s="102"/>
      <c r="AA19" s="102"/>
      <c r="AB19" s="102">
        <v>0</v>
      </c>
      <c r="AC19" s="102"/>
      <c r="AD19" s="102">
        <v>0</v>
      </c>
      <c r="AE19" s="102"/>
      <c r="AF19" s="102">
        <v>0</v>
      </c>
      <c r="AG19" s="102"/>
      <c r="AH19" s="102">
        <v>0</v>
      </c>
      <c r="AI19" s="102"/>
      <c r="AJ19" s="102">
        <f>SUM(AJ6:AK17)</f>
        <v>11410</v>
      </c>
      <c r="AK19" s="102"/>
      <c r="AL19" s="102">
        <f>SUM(AL6:AM17)</f>
        <v>0</v>
      </c>
      <c r="AM19" s="102"/>
      <c r="AN19" s="102">
        <f>SUM(AN6:AO17)</f>
        <v>0</v>
      </c>
      <c r="AO19" s="102"/>
      <c r="AP19" s="102">
        <f>SUM(AP6:AQ17)</f>
        <v>0</v>
      </c>
      <c r="AQ19" s="102"/>
      <c r="AR19" s="102">
        <f>SUM(AR6:AS17)</f>
        <v>0</v>
      </c>
      <c r="AS19" s="102"/>
      <c r="AT19" s="102">
        <f>SUM(AT6:AU17)</f>
        <v>0</v>
      </c>
      <c r="AU19" s="102"/>
      <c r="AV19" s="102">
        <f>SUM(AV6:AW17)</f>
        <v>0</v>
      </c>
      <c r="AW19" s="102"/>
      <c r="AX19" s="102">
        <f>SUM(AX6:AY17)</f>
        <v>0</v>
      </c>
      <c r="AY19" s="102"/>
      <c r="AZ19" s="102">
        <f>SUM(AZ6:BA17)</f>
        <v>0</v>
      </c>
      <c r="BA19" s="102"/>
      <c r="BB19" s="102">
        <f>SUM(BB6:BC17)</f>
        <v>0</v>
      </c>
      <c r="BC19" s="102"/>
      <c r="BD19" s="102">
        <f>SUM(BD6:BE17)</f>
        <v>0</v>
      </c>
      <c r="BE19" s="102"/>
      <c r="BF19" s="102">
        <f>SUM(BF6:BG17)</f>
        <v>0</v>
      </c>
      <c r="BG19" s="102"/>
      <c r="BH19" s="102">
        <f>SUM(BH6:BI17)</f>
        <v>0</v>
      </c>
      <c r="BI19" s="102"/>
      <c r="BJ19" s="102">
        <f>SUM(BJ6:BK17)</f>
        <v>0</v>
      </c>
      <c r="BK19" s="102"/>
      <c r="BL19" s="102">
        <v>0</v>
      </c>
      <c r="BM19" s="102"/>
      <c r="BN19" s="102">
        <v>0</v>
      </c>
      <c r="BO19" s="102"/>
      <c r="BP19" s="102">
        <v>0</v>
      </c>
      <c r="BQ19" s="102"/>
      <c r="BR19" s="102">
        <v>0</v>
      </c>
      <c r="BS19" s="102"/>
      <c r="BT19" s="102">
        <f>SUM(BT6:BU17)</f>
        <v>0</v>
      </c>
      <c r="BU19" s="102"/>
      <c r="BV19" s="102">
        <v>0</v>
      </c>
      <c r="BW19" s="102"/>
      <c r="BX19" s="102">
        <f>SUM(BX6:BY17)</f>
        <v>0</v>
      </c>
      <c r="BY19" s="102"/>
      <c r="BZ19" s="102">
        <f>SUM(BZ6:CA17)</f>
        <v>0</v>
      </c>
      <c r="CA19" s="102"/>
      <c r="CB19" s="102">
        <f>SUM(CB6:CC17)</f>
        <v>0</v>
      </c>
      <c r="CC19" s="102"/>
      <c r="CD19" s="102">
        <f>SUM(CD6:CE17)</f>
        <v>0</v>
      </c>
      <c r="CE19" s="102"/>
      <c r="CF19" s="102">
        <f>SUM(CF6:CG17)</f>
        <v>0</v>
      </c>
      <c r="CG19" s="102"/>
      <c r="CH19" s="102">
        <f>SUM(CH6:CI17)</f>
        <v>0</v>
      </c>
      <c r="CI19" s="102"/>
      <c r="CJ19" s="102">
        <f>SUM(CJ6:CK17)</f>
        <v>0</v>
      </c>
      <c r="CK19" s="102"/>
      <c r="CL19" s="102">
        <f>SUM(CL6:CM17)</f>
        <v>57718</v>
      </c>
      <c r="CM19" s="102"/>
      <c r="CN19" s="102">
        <f>SUM(CN6:CO17)</f>
        <v>0</v>
      </c>
      <c r="CO19" s="102"/>
      <c r="CP19" s="102">
        <f>SUM(CP6:CQ17)</f>
        <v>0</v>
      </c>
      <c r="CQ19" s="102"/>
      <c r="CR19" s="102">
        <f>SUM(CR6:CS17)</f>
        <v>0</v>
      </c>
      <c r="CS19" s="102"/>
      <c r="CT19" s="102">
        <f>SUM(CT6:CU17)</f>
        <v>0</v>
      </c>
      <c r="CU19" s="102"/>
      <c r="CV19" s="102">
        <f>SUM(CV6:CW17)</f>
        <v>0</v>
      </c>
      <c r="CW19" s="102"/>
      <c r="CX19" s="102">
        <f>SUM(CX6:CY17)</f>
        <v>0</v>
      </c>
      <c r="CY19" s="102"/>
      <c r="CZ19" s="102">
        <f>SUM(CZ6:DA17)</f>
        <v>0</v>
      </c>
      <c r="DA19" s="102"/>
      <c r="DB19" s="102">
        <f>SUM(DB6:DC17)</f>
        <v>0</v>
      </c>
      <c r="DC19" s="102"/>
      <c r="DD19" s="102">
        <f>SUM(DD6:DE17)</f>
        <v>0</v>
      </c>
      <c r="DE19" s="102"/>
      <c r="DF19" s="102">
        <f>SUM(DF6:DG17)</f>
        <v>0</v>
      </c>
      <c r="DG19" s="102"/>
      <c r="DH19" s="102">
        <f>SUM(DH6:DI17)</f>
        <v>0</v>
      </c>
      <c r="DI19" s="102"/>
      <c r="DJ19" s="102">
        <f>SUM(DJ6:DK17)</f>
        <v>0</v>
      </c>
      <c r="DK19" s="102"/>
      <c r="DL19" s="102">
        <f>SUM(DL6:DM17)</f>
        <v>0</v>
      </c>
      <c r="DM19" s="102"/>
      <c r="DN19" s="102">
        <f>SUM(DN6:DO17)</f>
        <v>0</v>
      </c>
      <c r="DO19" s="102"/>
      <c r="DP19" s="102">
        <f>SUM(DP6:DQ17)</f>
        <v>0</v>
      </c>
      <c r="DQ19" s="102"/>
      <c r="DR19" s="102">
        <f>SUM(DR6:DS17)</f>
        <v>0</v>
      </c>
      <c r="DS19" s="102"/>
      <c r="DT19" s="102">
        <f>SUM(DT6:DU17)</f>
        <v>0</v>
      </c>
      <c r="DU19" s="102"/>
      <c r="DV19" s="102">
        <f>V19+AJ19</f>
        <v>19578</v>
      </c>
      <c r="DW19" s="102"/>
      <c r="DX19" s="102">
        <f>SUM(DX6:DY17)</f>
        <v>103646</v>
      </c>
      <c r="DY19" s="102"/>
      <c r="DZ19" s="102">
        <f>SUM(DZ6:EA17)</f>
        <v>207846</v>
      </c>
      <c r="EA19" s="102"/>
      <c r="EB19" s="102">
        <f>SUM(EB6:EC17)</f>
        <v>1308</v>
      </c>
      <c r="EC19" s="102"/>
      <c r="ED19" s="102">
        <f>SUM(ED6:EE17)</f>
        <v>3640</v>
      </c>
      <c r="EE19" s="102"/>
      <c r="EF19" s="102">
        <f>EB19+ED19</f>
        <v>4948</v>
      </c>
      <c r="EG19" s="102"/>
      <c r="EH19" s="102">
        <f>DZ19+EF19</f>
        <v>212794</v>
      </c>
      <c r="EI19" s="102"/>
      <c r="EJ19" s="47">
        <f>EH19</f>
        <v>212794</v>
      </c>
      <c r="EL19" s="48">
        <v>17514</v>
      </c>
      <c r="EM19" s="49">
        <f>EJ19+EL19</f>
        <v>230308</v>
      </c>
    </row>
    <row r="20" spans="1:143" ht="18" customHeight="1" hidden="1">
      <c r="A20" s="26" t="s">
        <v>0</v>
      </c>
      <c r="B20" s="50">
        <v>1033</v>
      </c>
      <c r="C20" s="50">
        <v>1432</v>
      </c>
      <c r="D20" s="50">
        <v>2154</v>
      </c>
      <c r="E20" s="50">
        <v>1868</v>
      </c>
      <c r="F20" s="50">
        <f aca="true" t="shared" si="8" ref="F20:F31">B20+D20</f>
        <v>3187</v>
      </c>
      <c r="G20" s="50">
        <f aca="true" t="shared" si="9" ref="G20:G31">C20+E20</f>
        <v>3300</v>
      </c>
      <c r="H20" s="50"/>
      <c r="I20" s="50"/>
      <c r="J20" s="50"/>
      <c r="K20" s="50"/>
      <c r="L20" s="50"/>
      <c r="M20" s="50"/>
      <c r="N20" s="50"/>
      <c r="O20" s="50"/>
      <c r="P20" s="50">
        <f aca="true" t="shared" si="10" ref="P20:P31">D20+F20</f>
        <v>5341</v>
      </c>
      <c r="Q20" s="50">
        <f aca="true" t="shared" si="11" ref="Q20:Q31">E20+G20</f>
        <v>5168</v>
      </c>
      <c r="R20" s="50"/>
      <c r="S20" s="50"/>
      <c r="T20" s="51">
        <v>722</v>
      </c>
      <c r="U20" s="50">
        <v>937</v>
      </c>
      <c r="V20" s="50">
        <v>333</v>
      </c>
      <c r="W20" s="50">
        <v>461</v>
      </c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>
        <v>1912</v>
      </c>
      <c r="CM20" s="50">
        <v>2414</v>
      </c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>
        <v>1172</v>
      </c>
      <c r="DW20" s="50">
        <v>1083</v>
      </c>
      <c r="DX20" s="50">
        <f aca="true" t="shared" si="12" ref="DX20:DX31">T20+CL20+DV20</f>
        <v>3806</v>
      </c>
      <c r="DY20" s="50">
        <f aca="true" t="shared" si="13" ref="DY20:DY31">U20+CM20+DW20</f>
        <v>4434</v>
      </c>
      <c r="DZ20" s="50">
        <f aca="true" t="shared" si="14" ref="DZ20:DZ31">DX20+F20</f>
        <v>6993</v>
      </c>
      <c r="EA20" s="50">
        <f aca="true" t="shared" si="15" ref="EA20:EA31">DY20+G20</f>
        <v>7734</v>
      </c>
      <c r="EB20" s="50">
        <v>34</v>
      </c>
      <c r="EC20" s="50">
        <v>62</v>
      </c>
      <c r="ED20" s="50">
        <v>904</v>
      </c>
      <c r="EE20" s="50">
        <v>528</v>
      </c>
      <c r="EF20" s="50">
        <f aca="true" t="shared" si="16" ref="EF20:EF31">EB20+ED20</f>
        <v>938</v>
      </c>
      <c r="EG20" s="50">
        <f aca="true" t="shared" si="17" ref="EG20:EG31">EC20+EE20</f>
        <v>590</v>
      </c>
      <c r="EH20" s="50">
        <f aca="true" t="shared" si="18" ref="EH20:EH31">EF20+DZ20</f>
        <v>7931</v>
      </c>
      <c r="EI20" s="50">
        <f aca="true" t="shared" si="19" ref="EI20:EI31">EG20+EA20</f>
        <v>8324</v>
      </c>
      <c r="EJ20" s="28">
        <f aca="true" t="shared" si="20" ref="EJ20:EJ31">EH20+EI20</f>
        <v>16255</v>
      </c>
      <c r="EL20" s="30">
        <v>571</v>
      </c>
      <c r="EM20" s="31">
        <f aca="true" t="shared" si="21" ref="EM20:EM31">EL20+EJ20</f>
        <v>16826</v>
      </c>
    </row>
    <row r="21" spans="1:143" ht="18" customHeight="1" hidden="1">
      <c r="A21" s="33" t="s">
        <v>1</v>
      </c>
      <c r="B21" s="52">
        <v>1089</v>
      </c>
      <c r="C21" s="52">
        <v>1221</v>
      </c>
      <c r="D21" s="52">
        <v>2429</v>
      </c>
      <c r="E21" s="52">
        <v>2045</v>
      </c>
      <c r="F21" s="52">
        <f t="shared" si="8"/>
        <v>3518</v>
      </c>
      <c r="G21" s="52">
        <f t="shared" si="9"/>
        <v>3266</v>
      </c>
      <c r="H21" s="52"/>
      <c r="I21" s="52"/>
      <c r="J21" s="52"/>
      <c r="K21" s="52"/>
      <c r="L21" s="52"/>
      <c r="M21" s="52"/>
      <c r="N21" s="52"/>
      <c r="O21" s="52"/>
      <c r="P21" s="52">
        <f t="shared" si="10"/>
        <v>5947</v>
      </c>
      <c r="Q21" s="52">
        <f t="shared" si="11"/>
        <v>5311</v>
      </c>
      <c r="R21" s="52"/>
      <c r="S21" s="52"/>
      <c r="T21" s="53">
        <v>645</v>
      </c>
      <c r="U21" s="52">
        <v>805</v>
      </c>
      <c r="V21" s="52">
        <v>260</v>
      </c>
      <c r="W21" s="52">
        <v>255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>
        <v>1881</v>
      </c>
      <c r="CM21" s="52">
        <v>2043</v>
      </c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>
        <v>1106</v>
      </c>
      <c r="DW21" s="52">
        <v>781</v>
      </c>
      <c r="DX21" s="52">
        <f t="shared" si="12"/>
        <v>3632</v>
      </c>
      <c r="DY21" s="52">
        <f t="shared" si="13"/>
        <v>3629</v>
      </c>
      <c r="DZ21" s="52">
        <f t="shared" si="14"/>
        <v>7150</v>
      </c>
      <c r="EA21" s="52">
        <f t="shared" si="15"/>
        <v>6895</v>
      </c>
      <c r="EB21" s="52">
        <v>82</v>
      </c>
      <c r="EC21" s="52">
        <v>234</v>
      </c>
      <c r="ED21" s="52">
        <v>272</v>
      </c>
      <c r="EE21" s="52">
        <v>85</v>
      </c>
      <c r="EF21" s="52">
        <f t="shared" si="16"/>
        <v>354</v>
      </c>
      <c r="EG21" s="52">
        <f t="shared" si="17"/>
        <v>319</v>
      </c>
      <c r="EH21" s="52">
        <f t="shared" si="18"/>
        <v>7504</v>
      </c>
      <c r="EI21" s="52">
        <f t="shared" si="19"/>
        <v>7214</v>
      </c>
      <c r="EJ21" s="54">
        <f t="shared" si="20"/>
        <v>14718</v>
      </c>
      <c r="EK21" s="40"/>
      <c r="EL21" s="55">
        <v>1061</v>
      </c>
      <c r="EM21" s="56">
        <f t="shared" si="21"/>
        <v>15779</v>
      </c>
    </row>
    <row r="22" spans="1:143" ht="18" customHeight="1" hidden="1">
      <c r="A22" s="26" t="s">
        <v>2</v>
      </c>
      <c r="B22" s="50">
        <v>1424</v>
      </c>
      <c r="C22" s="50">
        <v>1660</v>
      </c>
      <c r="D22" s="50">
        <v>2996</v>
      </c>
      <c r="E22" s="50">
        <v>2527</v>
      </c>
      <c r="F22" s="50">
        <f t="shared" si="8"/>
        <v>4420</v>
      </c>
      <c r="G22" s="50">
        <f t="shared" si="9"/>
        <v>4187</v>
      </c>
      <c r="H22" s="50"/>
      <c r="I22" s="50"/>
      <c r="J22" s="50"/>
      <c r="K22" s="50"/>
      <c r="L22" s="50"/>
      <c r="M22" s="50"/>
      <c r="N22" s="50"/>
      <c r="O22" s="50"/>
      <c r="P22" s="50">
        <f t="shared" si="10"/>
        <v>7416</v>
      </c>
      <c r="Q22" s="50">
        <f t="shared" si="11"/>
        <v>6714</v>
      </c>
      <c r="R22" s="50"/>
      <c r="S22" s="50"/>
      <c r="T22" s="51">
        <v>824</v>
      </c>
      <c r="U22" s="50">
        <v>980</v>
      </c>
      <c r="V22" s="50">
        <v>413</v>
      </c>
      <c r="W22" s="50">
        <v>367</v>
      </c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>
        <v>2503</v>
      </c>
      <c r="CM22" s="50">
        <v>2404</v>
      </c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>
        <v>1454</v>
      </c>
      <c r="DW22" s="50">
        <v>983</v>
      </c>
      <c r="DX22" s="50">
        <f t="shared" si="12"/>
        <v>4781</v>
      </c>
      <c r="DY22" s="50">
        <f t="shared" si="13"/>
        <v>4367</v>
      </c>
      <c r="DZ22" s="50">
        <f t="shared" si="14"/>
        <v>9201</v>
      </c>
      <c r="EA22" s="50">
        <f t="shared" si="15"/>
        <v>8554</v>
      </c>
      <c r="EB22" s="50">
        <v>54</v>
      </c>
      <c r="EC22" s="50">
        <v>54</v>
      </c>
      <c r="ED22" s="50">
        <v>61</v>
      </c>
      <c r="EE22" s="50">
        <v>61</v>
      </c>
      <c r="EF22" s="50">
        <f t="shared" si="16"/>
        <v>115</v>
      </c>
      <c r="EG22" s="50">
        <f t="shared" si="17"/>
        <v>115</v>
      </c>
      <c r="EH22" s="50">
        <f t="shared" si="18"/>
        <v>9316</v>
      </c>
      <c r="EI22" s="50">
        <f t="shared" si="19"/>
        <v>8669</v>
      </c>
      <c r="EJ22" s="28">
        <f t="shared" si="20"/>
        <v>17985</v>
      </c>
      <c r="EK22" s="42"/>
      <c r="EL22" s="30">
        <v>1407</v>
      </c>
      <c r="EM22" s="31">
        <f t="shared" si="21"/>
        <v>19392</v>
      </c>
    </row>
    <row r="23" spans="1:143" ht="18" customHeight="1" hidden="1">
      <c r="A23" s="41" t="s">
        <v>3</v>
      </c>
      <c r="B23" s="57">
        <v>1215</v>
      </c>
      <c r="C23" s="57">
        <v>1331</v>
      </c>
      <c r="D23" s="57">
        <v>2908</v>
      </c>
      <c r="E23" s="57">
        <v>2645</v>
      </c>
      <c r="F23" s="57">
        <f t="shared" si="8"/>
        <v>4123</v>
      </c>
      <c r="G23" s="57">
        <f t="shared" si="9"/>
        <v>3976</v>
      </c>
      <c r="H23" s="57"/>
      <c r="I23" s="57"/>
      <c r="J23" s="57"/>
      <c r="K23" s="57"/>
      <c r="L23" s="57"/>
      <c r="M23" s="57"/>
      <c r="N23" s="57"/>
      <c r="O23" s="57"/>
      <c r="P23" s="57">
        <f t="shared" si="10"/>
        <v>7031</v>
      </c>
      <c r="Q23" s="57">
        <f t="shared" si="11"/>
        <v>6621</v>
      </c>
      <c r="R23" s="57"/>
      <c r="S23" s="57"/>
      <c r="T23" s="58">
        <v>663</v>
      </c>
      <c r="U23" s="57">
        <v>837</v>
      </c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>
        <v>1013</v>
      </c>
      <c r="AK23" s="57">
        <v>690</v>
      </c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>
        <v>386</v>
      </c>
      <c r="BQ23" s="57">
        <v>572</v>
      </c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>
        <v>2370</v>
      </c>
      <c r="CM23" s="57">
        <v>2594</v>
      </c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>
        <v>1399</v>
      </c>
      <c r="DW23" s="57">
        <v>1262</v>
      </c>
      <c r="DX23" s="57">
        <f t="shared" si="12"/>
        <v>4432</v>
      </c>
      <c r="DY23" s="57">
        <f t="shared" si="13"/>
        <v>4693</v>
      </c>
      <c r="DZ23" s="57">
        <f t="shared" si="14"/>
        <v>8555</v>
      </c>
      <c r="EA23" s="57">
        <f t="shared" si="15"/>
        <v>8669</v>
      </c>
      <c r="EB23" s="57">
        <v>42</v>
      </c>
      <c r="EC23" s="57">
        <v>42</v>
      </c>
      <c r="ED23" s="57">
        <v>165</v>
      </c>
      <c r="EE23" s="57">
        <v>165</v>
      </c>
      <c r="EF23" s="57">
        <f t="shared" si="16"/>
        <v>207</v>
      </c>
      <c r="EG23" s="57">
        <f t="shared" si="17"/>
        <v>207</v>
      </c>
      <c r="EH23" s="57">
        <f t="shared" si="18"/>
        <v>8762</v>
      </c>
      <c r="EI23" s="57">
        <f t="shared" si="19"/>
        <v>8876</v>
      </c>
      <c r="EJ23" s="35">
        <f t="shared" si="20"/>
        <v>17638</v>
      </c>
      <c r="EL23" s="37">
        <v>560</v>
      </c>
      <c r="EM23" s="38">
        <f t="shared" si="21"/>
        <v>18198</v>
      </c>
    </row>
    <row r="24" spans="1:143" ht="18" customHeight="1" hidden="1">
      <c r="A24" s="26" t="s">
        <v>4</v>
      </c>
      <c r="B24" s="50">
        <v>2114</v>
      </c>
      <c r="C24" s="50">
        <v>1812</v>
      </c>
      <c r="D24" s="50">
        <v>2503</v>
      </c>
      <c r="E24" s="50">
        <v>2515</v>
      </c>
      <c r="F24" s="50">
        <f t="shared" si="8"/>
        <v>4617</v>
      </c>
      <c r="G24" s="50">
        <f t="shared" si="9"/>
        <v>4327</v>
      </c>
      <c r="H24" s="50"/>
      <c r="I24" s="50"/>
      <c r="J24" s="50"/>
      <c r="K24" s="50"/>
      <c r="L24" s="50"/>
      <c r="M24" s="50"/>
      <c r="N24" s="50"/>
      <c r="O24" s="50"/>
      <c r="P24" s="50">
        <f t="shared" si="10"/>
        <v>7120</v>
      </c>
      <c r="Q24" s="50">
        <f t="shared" si="11"/>
        <v>6842</v>
      </c>
      <c r="R24" s="50"/>
      <c r="S24" s="50"/>
      <c r="T24" s="51">
        <v>1092</v>
      </c>
      <c r="U24" s="50">
        <v>1085</v>
      </c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>
        <v>935</v>
      </c>
      <c r="AK24" s="50">
        <v>740</v>
      </c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>
        <v>698</v>
      </c>
      <c r="BQ24" s="50">
        <v>626</v>
      </c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>
        <v>2755</v>
      </c>
      <c r="CM24" s="50">
        <v>2601</v>
      </c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>
        <v>1633</v>
      </c>
      <c r="DW24" s="50">
        <v>1366</v>
      </c>
      <c r="DX24" s="50">
        <f t="shared" si="12"/>
        <v>5480</v>
      </c>
      <c r="DY24" s="50">
        <f t="shared" si="13"/>
        <v>5052</v>
      </c>
      <c r="DZ24" s="50">
        <f t="shared" si="14"/>
        <v>10097</v>
      </c>
      <c r="EA24" s="50">
        <f t="shared" si="15"/>
        <v>9379</v>
      </c>
      <c r="EB24" s="50">
        <v>93</v>
      </c>
      <c r="EC24" s="50">
        <v>93</v>
      </c>
      <c r="ED24" s="50">
        <v>328</v>
      </c>
      <c r="EE24" s="50">
        <v>328</v>
      </c>
      <c r="EF24" s="50">
        <f t="shared" si="16"/>
        <v>421</v>
      </c>
      <c r="EG24" s="50">
        <f t="shared" si="17"/>
        <v>421</v>
      </c>
      <c r="EH24" s="50">
        <f t="shared" si="18"/>
        <v>10518</v>
      </c>
      <c r="EI24" s="50">
        <f t="shared" si="19"/>
        <v>9800</v>
      </c>
      <c r="EJ24" s="28">
        <f t="shared" si="20"/>
        <v>20318</v>
      </c>
      <c r="EK24" s="40"/>
      <c r="EL24" s="30">
        <v>539</v>
      </c>
      <c r="EM24" s="31">
        <f t="shared" si="21"/>
        <v>20857</v>
      </c>
    </row>
    <row r="25" spans="1:143" ht="18" customHeight="1" hidden="1">
      <c r="A25" s="41" t="s">
        <v>5</v>
      </c>
      <c r="B25" s="57">
        <v>2824</v>
      </c>
      <c r="C25" s="57">
        <v>2276</v>
      </c>
      <c r="D25" s="57">
        <v>2147</v>
      </c>
      <c r="E25" s="57">
        <v>2292</v>
      </c>
      <c r="F25" s="57">
        <f t="shared" si="8"/>
        <v>4971</v>
      </c>
      <c r="G25" s="57">
        <f t="shared" si="9"/>
        <v>4568</v>
      </c>
      <c r="H25" s="57"/>
      <c r="I25" s="57"/>
      <c r="J25" s="57"/>
      <c r="K25" s="57"/>
      <c r="L25" s="57"/>
      <c r="M25" s="57"/>
      <c r="N25" s="57"/>
      <c r="O25" s="57"/>
      <c r="P25" s="57">
        <f t="shared" si="10"/>
        <v>7118</v>
      </c>
      <c r="Q25" s="57">
        <f t="shared" si="11"/>
        <v>6860</v>
      </c>
      <c r="R25" s="57"/>
      <c r="S25" s="57"/>
      <c r="T25" s="58">
        <v>1161</v>
      </c>
      <c r="U25" s="57">
        <v>1126</v>
      </c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>
        <v>1146</v>
      </c>
      <c r="AK25" s="57">
        <v>813</v>
      </c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>
        <v>848</v>
      </c>
      <c r="BQ25" s="57">
        <v>1050</v>
      </c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>
        <v>2783</v>
      </c>
      <c r="CM25" s="57">
        <v>2770</v>
      </c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>
        <v>1994</v>
      </c>
      <c r="DW25" s="57">
        <v>1863</v>
      </c>
      <c r="DX25" s="57">
        <f t="shared" si="12"/>
        <v>5938</v>
      </c>
      <c r="DY25" s="57">
        <f t="shared" si="13"/>
        <v>5759</v>
      </c>
      <c r="DZ25" s="57">
        <f t="shared" si="14"/>
        <v>10909</v>
      </c>
      <c r="EA25" s="57">
        <f t="shared" si="15"/>
        <v>10327</v>
      </c>
      <c r="EB25" s="57">
        <v>86</v>
      </c>
      <c r="EC25" s="57">
        <v>86</v>
      </c>
      <c r="ED25" s="57">
        <v>130</v>
      </c>
      <c r="EE25" s="57">
        <v>130</v>
      </c>
      <c r="EF25" s="57">
        <f t="shared" si="16"/>
        <v>216</v>
      </c>
      <c r="EG25" s="57">
        <f t="shared" si="17"/>
        <v>216</v>
      </c>
      <c r="EH25" s="57">
        <f t="shared" si="18"/>
        <v>11125</v>
      </c>
      <c r="EI25" s="57">
        <f t="shared" si="19"/>
        <v>10543</v>
      </c>
      <c r="EJ25" s="35">
        <f t="shared" si="20"/>
        <v>21668</v>
      </c>
      <c r="EL25" s="37">
        <v>720</v>
      </c>
      <c r="EM25" s="38">
        <f t="shared" si="21"/>
        <v>22388</v>
      </c>
    </row>
    <row r="26" spans="1:143" ht="18" customHeight="1" hidden="1">
      <c r="A26" s="26" t="s">
        <v>6</v>
      </c>
      <c r="B26" s="50">
        <v>2507</v>
      </c>
      <c r="C26" s="50">
        <v>2079</v>
      </c>
      <c r="D26" s="50">
        <v>3356</v>
      </c>
      <c r="E26" s="50">
        <v>3023</v>
      </c>
      <c r="F26" s="50">
        <f t="shared" si="8"/>
        <v>5863</v>
      </c>
      <c r="G26" s="50">
        <f t="shared" si="9"/>
        <v>5102</v>
      </c>
      <c r="H26" s="50"/>
      <c r="I26" s="50"/>
      <c r="J26" s="50"/>
      <c r="K26" s="50"/>
      <c r="L26" s="50"/>
      <c r="M26" s="50"/>
      <c r="N26" s="50"/>
      <c r="O26" s="50"/>
      <c r="P26" s="50">
        <f t="shared" si="10"/>
        <v>9219</v>
      </c>
      <c r="Q26" s="50">
        <f t="shared" si="11"/>
        <v>8125</v>
      </c>
      <c r="R26" s="50"/>
      <c r="S26" s="50"/>
      <c r="T26" s="51">
        <v>969</v>
      </c>
      <c r="U26" s="50">
        <v>1076</v>
      </c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>
        <v>724</v>
      </c>
      <c r="AK26" s="50">
        <v>480</v>
      </c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>
        <v>1133</v>
      </c>
      <c r="BQ26" s="50">
        <v>1014</v>
      </c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>
        <v>2414</v>
      </c>
      <c r="CM26" s="50">
        <v>2766</v>
      </c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>
        <v>1857</v>
      </c>
      <c r="DW26" s="50">
        <v>1494</v>
      </c>
      <c r="DX26" s="50">
        <f t="shared" si="12"/>
        <v>5240</v>
      </c>
      <c r="DY26" s="50">
        <f t="shared" si="13"/>
        <v>5336</v>
      </c>
      <c r="DZ26" s="50">
        <f t="shared" si="14"/>
        <v>11103</v>
      </c>
      <c r="EA26" s="50">
        <f t="shared" si="15"/>
        <v>10438</v>
      </c>
      <c r="EB26" s="50">
        <v>74</v>
      </c>
      <c r="EC26" s="50">
        <v>74</v>
      </c>
      <c r="ED26" s="50">
        <f>127+137</f>
        <v>264</v>
      </c>
      <c r="EE26" s="50">
        <f>127+161</f>
        <v>288</v>
      </c>
      <c r="EF26" s="50">
        <f t="shared" si="16"/>
        <v>338</v>
      </c>
      <c r="EG26" s="50">
        <f t="shared" si="17"/>
        <v>362</v>
      </c>
      <c r="EH26" s="50">
        <f t="shared" si="18"/>
        <v>11441</v>
      </c>
      <c r="EI26" s="50">
        <f t="shared" si="19"/>
        <v>10800</v>
      </c>
      <c r="EJ26" s="28">
        <f t="shared" si="20"/>
        <v>22241</v>
      </c>
      <c r="EL26" s="30">
        <v>1296</v>
      </c>
      <c r="EM26" s="31">
        <f t="shared" si="21"/>
        <v>23537</v>
      </c>
    </row>
    <row r="27" spans="1:143" ht="18" customHeight="1" hidden="1">
      <c r="A27" s="41" t="s">
        <v>7</v>
      </c>
      <c r="B27" s="57">
        <v>2306</v>
      </c>
      <c r="C27" s="57">
        <v>2136</v>
      </c>
      <c r="D27" s="57">
        <v>3191</v>
      </c>
      <c r="E27" s="57">
        <v>3045</v>
      </c>
      <c r="F27" s="57">
        <f t="shared" si="8"/>
        <v>5497</v>
      </c>
      <c r="G27" s="57">
        <f t="shared" si="9"/>
        <v>5181</v>
      </c>
      <c r="H27" s="57"/>
      <c r="I27" s="57"/>
      <c r="J27" s="57"/>
      <c r="K27" s="57"/>
      <c r="L27" s="57"/>
      <c r="M27" s="57"/>
      <c r="N27" s="57"/>
      <c r="O27" s="57"/>
      <c r="P27" s="57">
        <f t="shared" si="10"/>
        <v>8688</v>
      </c>
      <c r="Q27" s="57">
        <f t="shared" si="11"/>
        <v>8226</v>
      </c>
      <c r="R27" s="57"/>
      <c r="S27" s="57"/>
      <c r="T27" s="58">
        <v>892</v>
      </c>
      <c r="U27" s="57">
        <v>1022</v>
      </c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>
        <v>849</v>
      </c>
      <c r="AK27" s="57">
        <v>419</v>
      </c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>
        <v>1174</v>
      </c>
      <c r="BQ27" s="57">
        <v>1358</v>
      </c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>
        <v>2781</v>
      </c>
      <c r="CM27" s="57">
        <v>3146</v>
      </c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>
        <v>2023</v>
      </c>
      <c r="DW27" s="57">
        <v>1777</v>
      </c>
      <c r="DX27" s="57">
        <f t="shared" si="12"/>
        <v>5696</v>
      </c>
      <c r="DY27" s="57">
        <f t="shared" si="13"/>
        <v>5945</v>
      </c>
      <c r="DZ27" s="57">
        <f t="shared" si="14"/>
        <v>11193</v>
      </c>
      <c r="EA27" s="57">
        <f t="shared" si="15"/>
        <v>11126</v>
      </c>
      <c r="EB27" s="57">
        <v>43</v>
      </c>
      <c r="EC27" s="57">
        <v>43</v>
      </c>
      <c r="ED27" s="57">
        <f>189+143</f>
        <v>332</v>
      </c>
      <c r="EE27" s="57">
        <f>189+193</f>
        <v>382</v>
      </c>
      <c r="EF27" s="57">
        <f t="shared" si="16"/>
        <v>375</v>
      </c>
      <c r="EG27" s="57">
        <f t="shared" si="17"/>
        <v>425</v>
      </c>
      <c r="EH27" s="57">
        <f t="shared" si="18"/>
        <v>11568</v>
      </c>
      <c r="EI27" s="57">
        <f t="shared" si="19"/>
        <v>11551</v>
      </c>
      <c r="EJ27" s="35">
        <f t="shared" si="20"/>
        <v>23119</v>
      </c>
      <c r="EL27" s="37">
        <v>1117</v>
      </c>
      <c r="EM27" s="38">
        <f t="shared" si="21"/>
        <v>24236</v>
      </c>
    </row>
    <row r="28" spans="1:143" ht="18" customHeight="1" hidden="1">
      <c r="A28" s="26" t="s">
        <v>8</v>
      </c>
      <c r="B28" s="50">
        <v>2513</v>
      </c>
      <c r="C28" s="50">
        <v>2400</v>
      </c>
      <c r="D28" s="50">
        <v>2620</v>
      </c>
      <c r="E28" s="50">
        <v>2476</v>
      </c>
      <c r="F28" s="50">
        <f t="shared" si="8"/>
        <v>5133</v>
      </c>
      <c r="G28" s="50">
        <f t="shared" si="9"/>
        <v>4876</v>
      </c>
      <c r="H28" s="50"/>
      <c r="I28" s="50"/>
      <c r="J28" s="50"/>
      <c r="K28" s="50"/>
      <c r="L28" s="50"/>
      <c r="M28" s="50"/>
      <c r="N28" s="50"/>
      <c r="O28" s="50"/>
      <c r="P28" s="50">
        <f t="shared" si="10"/>
        <v>7753</v>
      </c>
      <c r="Q28" s="50">
        <f t="shared" si="11"/>
        <v>7352</v>
      </c>
      <c r="R28" s="50"/>
      <c r="S28" s="50"/>
      <c r="T28" s="51">
        <v>1019</v>
      </c>
      <c r="U28" s="50">
        <v>1166</v>
      </c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>
        <v>1186</v>
      </c>
      <c r="AK28" s="50">
        <v>874</v>
      </c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>
        <v>819</v>
      </c>
      <c r="BQ28" s="50">
        <v>923</v>
      </c>
      <c r="BR28" s="50">
        <v>58</v>
      </c>
      <c r="BS28" s="50">
        <v>61</v>
      </c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>
        <v>3130</v>
      </c>
      <c r="CM28" s="50">
        <v>3455</v>
      </c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>
        <v>2063</v>
      </c>
      <c r="DW28" s="50">
        <v>1858</v>
      </c>
      <c r="DX28" s="50">
        <f t="shared" si="12"/>
        <v>6212</v>
      </c>
      <c r="DY28" s="50">
        <f t="shared" si="13"/>
        <v>6479</v>
      </c>
      <c r="DZ28" s="50">
        <f t="shared" si="14"/>
        <v>11345</v>
      </c>
      <c r="EA28" s="50">
        <f t="shared" si="15"/>
        <v>11355</v>
      </c>
      <c r="EB28" s="50">
        <v>167</v>
      </c>
      <c r="EC28" s="50">
        <v>47</v>
      </c>
      <c r="ED28" s="50">
        <v>816</v>
      </c>
      <c r="EE28" s="50">
        <v>728</v>
      </c>
      <c r="EF28" s="50">
        <f t="shared" si="16"/>
        <v>983</v>
      </c>
      <c r="EG28" s="50">
        <f t="shared" si="17"/>
        <v>775</v>
      </c>
      <c r="EH28" s="50">
        <f t="shared" si="18"/>
        <v>12328</v>
      </c>
      <c r="EI28" s="50">
        <f t="shared" si="19"/>
        <v>12130</v>
      </c>
      <c r="EJ28" s="28">
        <f t="shared" si="20"/>
        <v>24458</v>
      </c>
      <c r="EL28" s="30">
        <v>1866</v>
      </c>
      <c r="EM28" s="31">
        <f t="shared" si="21"/>
        <v>26324</v>
      </c>
    </row>
    <row r="29" spans="1:143" ht="18" customHeight="1" hidden="1">
      <c r="A29" s="41" t="s">
        <v>9</v>
      </c>
      <c r="B29" s="57">
        <v>2332</v>
      </c>
      <c r="C29" s="57">
        <v>2374</v>
      </c>
      <c r="D29" s="57">
        <v>2530</v>
      </c>
      <c r="E29" s="57">
        <v>2347</v>
      </c>
      <c r="F29" s="57">
        <f t="shared" si="8"/>
        <v>4862</v>
      </c>
      <c r="G29" s="57">
        <f t="shared" si="9"/>
        <v>4721</v>
      </c>
      <c r="H29" s="57"/>
      <c r="I29" s="57"/>
      <c r="J29" s="57"/>
      <c r="K29" s="57"/>
      <c r="L29" s="57"/>
      <c r="M29" s="57"/>
      <c r="N29" s="57"/>
      <c r="O29" s="57"/>
      <c r="P29" s="57">
        <f t="shared" si="10"/>
        <v>7392</v>
      </c>
      <c r="Q29" s="57">
        <f t="shared" si="11"/>
        <v>7068</v>
      </c>
      <c r="R29" s="57"/>
      <c r="S29" s="57"/>
      <c r="T29" s="58">
        <v>892</v>
      </c>
      <c r="U29" s="57">
        <v>974</v>
      </c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>
        <v>1039</v>
      </c>
      <c r="AK29" s="57">
        <v>951</v>
      </c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>
        <v>742</v>
      </c>
      <c r="BQ29" s="57">
        <v>675</v>
      </c>
      <c r="BR29" s="57">
        <v>67</v>
      </c>
      <c r="BS29" s="57">
        <v>87</v>
      </c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>
        <v>3076</v>
      </c>
      <c r="CM29" s="57">
        <v>3271</v>
      </c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>
        <v>1848</v>
      </c>
      <c r="DW29" s="57">
        <v>1713</v>
      </c>
      <c r="DX29" s="57">
        <f t="shared" si="12"/>
        <v>5816</v>
      </c>
      <c r="DY29" s="57">
        <f t="shared" si="13"/>
        <v>5958</v>
      </c>
      <c r="DZ29" s="57">
        <f t="shared" si="14"/>
        <v>10678</v>
      </c>
      <c r="EA29" s="57">
        <f t="shared" si="15"/>
        <v>10679</v>
      </c>
      <c r="EB29" s="57">
        <f>19+14</f>
        <v>33</v>
      </c>
      <c r="EC29" s="57">
        <f>46+19+14</f>
        <v>79</v>
      </c>
      <c r="ED29" s="57">
        <f>85+65</f>
        <v>150</v>
      </c>
      <c r="EE29" s="57">
        <f>65</f>
        <v>65</v>
      </c>
      <c r="EF29" s="57">
        <f t="shared" si="16"/>
        <v>183</v>
      </c>
      <c r="EG29" s="57">
        <f t="shared" si="17"/>
        <v>144</v>
      </c>
      <c r="EH29" s="57">
        <f t="shared" si="18"/>
        <v>10861</v>
      </c>
      <c r="EI29" s="57">
        <f t="shared" si="19"/>
        <v>10823</v>
      </c>
      <c r="EJ29" s="35">
        <f t="shared" si="20"/>
        <v>21684</v>
      </c>
      <c r="EK29" s="40"/>
      <c r="EL29" s="37">
        <v>2028</v>
      </c>
      <c r="EM29" s="38">
        <f t="shared" si="21"/>
        <v>23712</v>
      </c>
    </row>
    <row r="30" spans="1:143" ht="18" customHeight="1" hidden="1">
      <c r="A30" s="26" t="s">
        <v>10</v>
      </c>
      <c r="B30" s="50">
        <v>1591</v>
      </c>
      <c r="C30" s="50">
        <v>1579</v>
      </c>
      <c r="D30" s="50">
        <v>2185</v>
      </c>
      <c r="E30" s="50">
        <v>1972</v>
      </c>
      <c r="F30" s="50">
        <f t="shared" si="8"/>
        <v>3776</v>
      </c>
      <c r="G30" s="50">
        <f t="shared" si="9"/>
        <v>3551</v>
      </c>
      <c r="H30" s="50"/>
      <c r="I30" s="50"/>
      <c r="J30" s="50"/>
      <c r="K30" s="50"/>
      <c r="L30" s="50"/>
      <c r="M30" s="50"/>
      <c r="N30" s="50"/>
      <c r="O30" s="50"/>
      <c r="P30" s="50">
        <f t="shared" si="10"/>
        <v>5961</v>
      </c>
      <c r="Q30" s="50">
        <f t="shared" si="11"/>
        <v>5523</v>
      </c>
      <c r="R30" s="50"/>
      <c r="S30" s="50"/>
      <c r="T30" s="51">
        <v>732</v>
      </c>
      <c r="U30" s="50">
        <v>908</v>
      </c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>
        <v>1089</v>
      </c>
      <c r="AK30" s="50">
        <v>707</v>
      </c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>
        <v>573</v>
      </c>
      <c r="BQ30" s="50">
        <v>581</v>
      </c>
      <c r="BR30" s="50">
        <v>98</v>
      </c>
      <c r="BS30" s="50">
        <v>121</v>
      </c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>
        <v>2687</v>
      </c>
      <c r="CM30" s="50">
        <v>2941</v>
      </c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>
        <v>1760</v>
      </c>
      <c r="DW30" s="50">
        <v>1409</v>
      </c>
      <c r="DX30" s="50">
        <f t="shared" si="12"/>
        <v>5179</v>
      </c>
      <c r="DY30" s="50">
        <f t="shared" si="13"/>
        <v>5258</v>
      </c>
      <c r="DZ30" s="50">
        <f t="shared" si="14"/>
        <v>8955</v>
      </c>
      <c r="EA30" s="50">
        <f t="shared" si="15"/>
        <v>8809</v>
      </c>
      <c r="EB30" s="50">
        <v>73</v>
      </c>
      <c r="EC30" s="50">
        <v>53</v>
      </c>
      <c r="ED30" s="50">
        <v>361</v>
      </c>
      <c r="EE30" s="50">
        <v>53</v>
      </c>
      <c r="EF30" s="50">
        <f t="shared" si="16"/>
        <v>434</v>
      </c>
      <c r="EG30" s="50">
        <f t="shared" si="17"/>
        <v>106</v>
      </c>
      <c r="EH30" s="50">
        <f t="shared" si="18"/>
        <v>9389</v>
      </c>
      <c r="EI30" s="50">
        <f t="shared" si="19"/>
        <v>8915</v>
      </c>
      <c r="EJ30" s="28">
        <f t="shared" si="20"/>
        <v>18304</v>
      </c>
      <c r="EK30" s="40"/>
      <c r="EL30" s="30">
        <v>1700</v>
      </c>
      <c r="EM30" s="31">
        <f t="shared" si="21"/>
        <v>20004</v>
      </c>
    </row>
    <row r="31" spans="1:143" ht="18" customHeight="1" hidden="1">
      <c r="A31" s="41" t="s">
        <v>11</v>
      </c>
      <c r="B31" s="57">
        <v>1816</v>
      </c>
      <c r="C31" s="57">
        <v>1355</v>
      </c>
      <c r="D31" s="57">
        <v>2373</v>
      </c>
      <c r="E31" s="57">
        <v>2025</v>
      </c>
      <c r="F31" s="57">
        <f t="shared" si="8"/>
        <v>4189</v>
      </c>
      <c r="G31" s="57">
        <f t="shared" si="9"/>
        <v>3380</v>
      </c>
      <c r="H31" s="57"/>
      <c r="I31" s="57"/>
      <c r="J31" s="57"/>
      <c r="K31" s="57"/>
      <c r="L31" s="57"/>
      <c r="M31" s="57"/>
      <c r="N31" s="57"/>
      <c r="O31" s="57"/>
      <c r="P31" s="57">
        <f t="shared" si="10"/>
        <v>6562</v>
      </c>
      <c r="Q31" s="57">
        <f t="shared" si="11"/>
        <v>5405</v>
      </c>
      <c r="R31" s="57"/>
      <c r="S31" s="57"/>
      <c r="T31" s="58">
        <v>790</v>
      </c>
      <c r="U31" s="57">
        <v>885</v>
      </c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>
        <v>985</v>
      </c>
      <c r="AK31" s="57">
        <v>780</v>
      </c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>
        <v>881</v>
      </c>
      <c r="BQ31" s="57">
        <v>681</v>
      </c>
      <c r="BR31" s="57">
        <v>77</v>
      </c>
      <c r="BS31" s="57">
        <v>82</v>
      </c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>
        <v>2554</v>
      </c>
      <c r="CM31" s="57">
        <v>2472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>
        <v>1943</v>
      </c>
      <c r="DW31" s="57">
        <v>1543</v>
      </c>
      <c r="DX31" s="57">
        <f t="shared" si="12"/>
        <v>5287</v>
      </c>
      <c r="DY31" s="57">
        <f t="shared" si="13"/>
        <v>4900</v>
      </c>
      <c r="DZ31" s="57">
        <f t="shared" si="14"/>
        <v>9476</v>
      </c>
      <c r="EA31" s="57">
        <f t="shared" si="15"/>
        <v>8280</v>
      </c>
      <c r="EB31" s="57">
        <f>16+20+4</f>
        <v>40</v>
      </c>
      <c r="EC31" s="57">
        <f>20+11+6</f>
        <v>37</v>
      </c>
      <c r="ED31" s="57">
        <f>106+14+7</f>
        <v>127</v>
      </c>
      <c r="EE31" s="57">
        <f>106+106+1</f>
        <v>213</v>
      </c>
      <c r="EF31" s="57">
        <f t="shared" si="16"/>
        <v>167</v>
      </c>
      <c r="EG31" s="57">
        <f t="shared" si="17"/>
        <v>250</v>
      </c>
      <c r="EH31" s="57">
        <f t="shared" si="18"/>
        <v>9643</v>
      </c>
      <c r="EI31" s="57">
        <f t="shared" si="19"/>
        <v>8530</v>
      </c>
      <c r="EJ31" s="35">
        <f t="shared" si="20"/>
        <v>18173</v>
      </c>
      <c r="EK31" s="59"/>
      <c r="EL31" s="37">
        <v>487</v>
      </c>
      <c r="EM31" s="38">
        <f t="shared" si="21"/>
        <v>18660</v>
      </c>
    </row>
    <row r="32" spans="1:143" ht="18" customHeight="1" hidden="1">
      <c r="A32" s="37"/>
      <c r="B32" s="60"/>
      <c r="C32" s="60"/>
      <c r="D32" s="60"/>
      <c r="E32" s="61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43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44"/>
      <c r="EK32" s="59"/>
      <c r="EL32" s="37"/>
      <c r="EM32" s="44"/>
    </row>
    <row r="33" spans="1:143" ht="18" customHeight="1" thickBot="1">
      <c r="A33" s="62">
        <v>1999</v>
      </c>
      <c r="B33" s="63">
        <f aca="true" t="shared" si="22" ref="B33:G33">SUM(B20:B31)</f>
        <v>22764</v>
      </c>
      <c r="C33" s="63">
        <f t="shared" si="22"/>
        <v>21655</v>
      </c>
      <c r="D33" s="63">
        <f t="shared" si="22"/>
        <v>31392</v>
      </c>
      <c r="E33" s="63">
        <f t="shared" si="22"/>
        <v>28780</v>
      </c>
      <c r="F33" s="63">
        <f t="shared" si="22"/>
        <v>54156</v>
      </c>
      <c r="G33" s="63">
        <f t="shared" si="22"/>
        <v>50435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109">
        <v>0</v>
      </c>
      <c r="O33" s="109"/>
      <c r="P33" s="109"/>
      <c r="Q33" s="109"/>
      <c r="R33" s="63"/>
      <c r="S33" s="63"/>
      <c r="T33" s="63">
        <f>SUM(T20:T31)</f>
        <v>10401</v>
      </c>
      <c r="U33" s="63">
        <f>SUM(U20:U31)</f>
        <v>11801</v>
      </c>
      <c r="V33" s="63">
        <f>SUM(V20:V31)</f>
        <v>1006</v>
      </c>
      <c r="W33" s="63">
        <f>SUM(W20:W31)</f>
        <v>1083</v>
      </c>
      <c r="X33" s="63">
        <v>0</v>
      </c>
      <c r="Y33" s="63">
        <v>0</v>
      </c>
      <c r="Z33" s="63"/>
      <c r="AA33" s="63"/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f aca="true" t="shared" si="23" ref="AJ33:AS33">SUM(AJ20:AJ31)</f>
        <v>8966</v>
      </c>
      <c r="AK33" s="63">
        <f t="shared" si="23"/>
        <v>6454</v>
      </c>
      <c r="AL33" s="63">
        <f t="shared" si="23"/>
        <v>0</v>
      </c>
      <c r="AM33" s="63">
        <f t="shared" si="23"/>
        <v>0</v>
      </c>
      <c r="AN33" s="63">
        <f>SUM(AN20:AN31)</f>
        <v>0</v>
      </c>
      <c r="AO33" s="63">
        <f>SUM(AO20:AO31)</f>
        <v>0</v>
      </c>
      <c r="AP33" s="63">
        <f t="shared" si="23"/>
        <v>0</v>
      </c>
      <c r="AQ33" s="63">
        <f t="shared" si="23"/>
        <v>0</v>
      </c>
      <c r="AR33" s="63">
        <f t="shared" si="23"/>
        <v>0</v>
      </c>
      <c r="AS33" s="63">
        <f t="shared" si="23"/>
        <v>0</v>
      </c>
      <c r="AT33" s="63">
        <f aca="true" t="shared" si="24" ref="AT33:AY33">SUM(AT20:AT31)</f>
        <v>0</v>
      </c>
      <c r="AU33" s="63">
        <f t="shared" si="24"/>
        <v>0</v>
      </c>
      <c r="AV33" s="63">
        <f t="shared" si="24"/>
        <v>0</v>
      </c>
      <c r="AW33" s="63">
        <f t="shared" si="24"/>
        <v>0</v>
      </c>
      <c r="AX33" s="63">
        <f t="shared" si="24"/>
        <v>0</v>
      </c>
      <c r="AY33" s="63">
        <f t="shared" si="24"/>
        <v>0</v>
      </c>
      <c r="AZ33" s="63">
        <f aca="true" t="shared" si="25" ref="AZ33:BG33">SUM(AZ20:AZ31)</f>
        <v>0</v>
      </c>
      <c r="BA33" s="63">
        <f t="shared" si="25"/>
        <v>0</v>
      </c>
      <c r="BB33" s="63">
        <f t="shared" si="25"/>
        <v>0</v>
      </c>
      <c r="BC33" s="63">
        <f t="shared" si="25"/>
        <v>0</v>
      </c>
      <c r="BD33" s="63">
        <f t="shared" si="25"/>
        <v>0</v>
      </c>
      <c r="BE33" s="63">
        <f t="shared" si="25"/>
        <v>0</v>
      </c>
      <c r="BF33" s="63">
        <f t="shared" si="25"/>
        <v>0</v>
      </c>
      <c r="BG33" s="63">
        <f t="shared" si="25"/>
        <v>0</v>
      </c>
      <c r="BH33" s="63">
        <f>SUM(BH20:BH31)</f>
        <v>0</v>
      </c>
      <c r="BI33" s="63">
        <f>SUM(BI20:BI31)</f>
        <v>0</v>
      </c>
      <c r="BJ33" s="63">
        <f>SUM(BJ20:BJ31)</f>
        <v>0</v>
      </c>
      <c r="BK33" s="63">
        <f>SUM(BK20:BK31)</f>
        <v>0</v>
      </c>
      <c r="BL33" s="63">
        <v>0</v>
      </c>
      <c r="BM33" s="63">
        <v>0</v>
      </c>
      <c r="BN33" s="63">
        <v>0</v>
      </c>
      <c r="BO33" s="63">
        <v>0</v>
      </c>
      <c r="BP33" s="63">
        <f aca="true" t="shared" si="26" ref="BP33:BU33">SUM(BP20:BP31)</f>
        <v>7254</v>
      </c>
      <c r="BQ33" s="63">
        <f t="shared" si="26"/>
        <v>7480</v>
      </c>
      <c r="BR33" s="63">
        <f t="shared" si="26"/>
        <v>300</v>
      </c>
      <c r="BS33" s="63">
        <f t="shared" si="26"/>
        <v>351</v>
      </c>
      <c r="BT33" s="63">
        <f t="shared" si="26"/>
        <v>0</v>
      </c>
      <c r="BU33" s="63">
        <f t="shared" si="26"/>
        <v>0</v>
      </c>
      <c r="BV33" s="63">
        <v>0</v>
      </c>
      <c r="BW33" s="63">
        <v>0</v>
      </c>
      <c r="BX33" s="63">
        <f aca="true" t="shared" si="27" ref="BX33:CI33">SUM(BX20:BX31)</f>
        <v>0</v>
      </c>
      <c r="BY33" s="63">
        <f t="shared" si="27"/>
        <v>0</v>
      </c>
      <c r="BZ33" s="63">
        <f>SUM(BZ20:BZ31)</f>
        <v>0</v>
      </c>
      <c r="CA33" s="63">
        <f>SUM(CA20:CA31)</f>
        <v>0</v>
      </c>
      <c r="CB33" s="63">
        <f>SUM(CB20:CB31)</f>
        <v>0</v>
      </c>
      <c r="CC33" s="63">
        <f>SUM(CC20:CC31)</f>
        <v>0</v>
      </c>
      <c r="CD33" s="63">
        <f t="shared" si="27"/>
        <v>0</v>
      </c>
      <c r="CE33" s="63">
        <f t="shared" si="27"/>
        <v>0</v>
      </c>
      <c r="CF33" s="63">
        <f t="shared" si="27"/>
        <v>0</v>
      </c>
      <c r="CG33" s="63">
        <f t="shared" si="27"/>
        <v>0</v>
      </c>
      <c r="CH33" s="63">
        <f t="shared" si="27"/>
        <v>0</v>
      </c>
      <c r="CI33" s="63">
        <f t="shared" si="27"/>
        <v>0</v>
      </c>
      <c r="CJ33" s="63">
        <f>SUM(CJ20:CJ31)</f>
        <v>0</v>
      </c>
      <c r="CK33" s="63">
        <f>SUM(CK20:CK31)</f>
        <v>0</v>
      </c>
      <c r="CL33" s="63">
        <f aca="true" t="shared" si="28" ref="CL33:DW33">SUM(CL20:CL31)</f>
        <v>30846</v>
      </c>
      <c r="CM33" s="63">
        <f t="shared" si="28"/>
        <v>32877</v>
      </c>
      <c r="CN33" s="63">
        <f>SUM(CN20:CN31)</f>
        <v>0</v>
      </c>
      <c r="CO33" s="63">
        <f>SUM(CO20:CO31)</f>
        <v>0</v>
      </c>
      <c r="CP33" s="63">
        <f t="shared" si="28"/>
        <v>0</v>
      </c>
      <c r="CQ33" s="63">
        <f t="shared" si="28"/>
        <v>0</v>
      </c>
      <c r="CR33" s="63">
        <f t="shared" si="28"/>
        <v>0</v>
      </c>
      <c r="CS33" s="63">
        <f t="shared" si="28"/>
        <v>0</v>
      </c>
      <c r="CT33" s="63">
        <f t="shared" si="28"/>
        <v>0</v>
      </c>
      <c r="CU33" s="63">
        <f t="shared" si="28"/>
        <v>0</v>
      </c>
      <c r="CV33" s="63">
        <f t="shared" si="28"/>
        <v>0</v>
      </c>
      <c r="CW33" s="63">
        <f t="shared" si="28"/>
        <v>0</v>
      </c>
      <c r="CX33" s="63">
        <f t="shared" si="28"/>
        <v>0</v>
      </c>
      <c r="CY33" s="63">
        <f t="shared" si="28"/>
        <v>0</v>
      </c>
      <c r="CZ33" s="63">
        <f t="shared" si="28"/>
        <v>0</v>
      </c>
      <c r="DA33" s="63">
        <f t="shared" si="28"/>
        <v>0</v>
      </c>
      <c r="DB33" s="63">
        <f t="shared" si="28"/>
        <v>0</v>
      </c>
      <c r="DC33" s="63">
        <f t="shared" si="28"/>
        <v>0</v>
      </c>
      <c r="DD33" s="63">
        <f>SUM(DD20:DD31)</f>
        <v>0</v>
      </c>
      <c r="DE33" s="63">
        <f>SUM(DE20:DE31)</f>
        <v>0</v>
      </c>
      <c r="DF33" s="63">
        <f aca="true" t="shared" si="29" ref="DF33:DM33">SUM(DF20:DF31)</f>
        <v>0</v>
      </c>
      <c r="DG33" s="63">
        <f t="shared" si="29"/>
        <v>0</v>
      </c>
      <c r="DH33" s="63">
        <f t="shared" si="29"/>
        <v>0</v>
      </c>
      <c r="DI33" s="63">
        <f t="shared" si="29"/>
        <v>0</v>
      </c>
      <c r="DJ33" s="63">
        <f t="shared" si="29"/>
        <v>0</v>
      </c>
      <c r="DK33" s="63">
        <f t="shared" si="29"/>
        <v>0</v>
      </c>
      <c r="DL33" s="63">
        <f t="shared" si="29"/>
        <v>0</v>
      </c>
      <c r="DM33" s="63">
        <f t="shared" si="29"/>
        <v>0</v>
      </c>
      <c r="DN33" s="63">
        <f t="shared" si="28"/>
        <v>0</v>
      </c>
      <c r="DO33" s="63">
        <f t="shared" si="28"/>
        <v>0</v>
      </c>
      <c r="DP33" s="63">
        <f aca="true" t="shared" si="30" ref="DP33:DU33">SUM(DP20:DP31)</f>
        <v>0</v>
      </c>
      <c r="DQ33" s="63">
        <f t="shared" si="30"/>
        <v>0</v>
      </c>
      <c r="DR33" s="63">
        <f t="shared" si="30"/>
        <v>0</v>
      </c>
      <c r="DS33" s="63">
        <f t="shared" si="30"/>
        <v>0</v>
      </c>
      <c r="DT33" s="63">
        <f t="shared" si="30"/>
        <v>0</v>
      </c>
      <c r="DU33" s="63">
        <f t="shared" si="30"/>
        <v>0</v>
      </c>
      <c r="DV33" s="63">
        <f t="shared" si="28"/>
        <v>20252</v>
      </c>
      <c r="DW33" s="63">
        <f t="shared" si="28"/>
        <v>17132</v>
      </c>
      <c r="DX33" s="63">
        <f aca="true" t="shared" si="31" ref="DX33:EE33">SUM(DX20:DX31)</f>
        <v>61499</v>
      </c>
      <c r="DY33" s="63">
        <f t="shared" si="31"/>
        <v>61810</v>
      </c>
      <c r="DZ33" s="63">
        <f t="shared" si="31"/>
        <v>115655</v>
      </c>
      <c r="EA33" s="63">
        <f t="shared" si="31"/>
        <v>112245</v>
      </c>
      <c r="EB33" s="63">
        <f t="shared" si="31"/>
        <v>821</v>
      </c>
      <c r="EC33" s="63">
        <f t="shared" si="31"/>
        <v>904</v>
      </c>
      <c r="ED33" s="63">
        <f t="shared" si="31"/>
        <v>3910</v>
      </c>
      <c r="EE33" s="63">
        <f t="shared" si="31"/>
        <v>3026</v>
      </c>
      <c r="EF33" s="63">
        <f>EB33+ED33</f>
        <v>4731</v>
      </c>
      <c r="EG33" s="63">
        <f>EC33+EE33</f>
        <v>3930</v>
      </c>
      <c r="EH33" s="63">
        <f>DZ33+EF33</f>
        <v>120386</v>
      </c>
      <c r="EI33" s="63">
        <f>EA33+EG33</f>
        <v>116175</v>
      </c>
      <c r="EJ33" s="64">
        <f>EH33+EI33</f>
        <v>236561</v>
      </c>
      <c r="EK33" s="29"/>
      <c r="EL33" s="65">
        <f>SUM(EL20:EL31)</f>
        <v>13352</v>
      </c>
      <c r="EM33" s="66">
        <f>EJ33+EL33</f>
        <v>249913</v>
      </c>
    </row>
    <row r="34" spans="1:143" ht="18" customHeight="1" hidden="1" thickTop="1">
      <c r="A34" s="26" t="s">
        <v>0</v>
      </c>
      <c r="B34" s="50">
        <v>1582</v>
      </c>
      <c r="C34" s="50">
        <v>1682</v>
      </c>
      <c r="D34" s="50">
        <v>1615</v>
      </c>
      <c r="E34" s="50">
        <v>1726</v>
      </c>
      <c r="F34" s="50">
        <f aca="true" t="shared" si="32" ref="F34:F45">B34+D34</f>
        <v>3197</v>
      </c>
      <c r="G34" s="50">
        <f aca="true" t="shared" si="33" ref="G34:G45">C34+E34</f>
        <v>3408</v>
      </c>
      <c r="H34" s="50"/>
      <c r="I34" s="50"/>
      <c r="J34" s="50"/>
      <c r="K34" s="50"/>
      <c r="L34" s="50"/>
      <c r="M34" s="50"/>
      <c r="N34" s="67"/>
      <c r="O34" s="67"/>
      <c r="P34" s="67">
        <f aca="true" t="shared" si="34" ref="P34:P45">D34+F34</f>
        <v>4812</v>
      </c>
      <c r="Q34" s="67">
        <f aca="true" t="shared" si="35" ref="Q34:Q45">E34+G34</f>
        <v>5134</v>
      </c>
      <c r="R34" s="50"/>
      <c r="S34" s="50"/>
      <c r="T34" s="51">
        <v>637</v>
      </c>
      <c r="U34" s="50">
        <v>842</v>
      </c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>
        <v>923</v>
      </c>
      <c r="AK34" s="50">
        <v>818</v>
      </c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>
        <v>502</v>
      </c>
      <c r="BQ34" s="50">
        <v>907</v>
      </c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>
        <v>2268</v>
      </c>
      <c r="CM34" s="50">
        <v>2762</v>
      </c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>
        <v>1425</v>
      </c>
      <c r="DW34" s="50">
        <v>1725</v>
      </c>
      <c r="DX34" s="50">
        <f aca="true" t="shared" si="36" ref="DX34:DX45">T34+CL34+DV34</f>
        <v>4330</v>
      </c>
      <c r="DY34" s="50">
        <f aca="true" t="shared" si="37" ref="DY34:DY45">U34+CM34+DW34</f>
        <v>5329</v>
      </c>
      <c r="DZ34" s="50">
        <f aca="true" t="shared" si="38" ref="DZ34:DZ45">DX34+F34</f>
        <v>7527</v>
      </c>
      <c r="EA34" s="50">
        <f aca="true" t="shared" si="39" ref="EA34:EA45">DY34+G34</f>
        <v>8737</v>
      </c>
      <c r="EB34" s="50">
        <f>1+15</f>
        <v>16</v>
      </c>
      <c r="EC34" s="50">
        <f>11+15</f>
        <v>26</v>
      </c>
      <c r="ED34" s="50">
        <f>54+34</f>
        <v>88</v>
      </c>
      <c r="EE34" s="50">
        <f>30+34</f>
        <v>64</v>
      </c>
      <c r="EF34" s="50">
        <f aca="true" t="shared" si="40" ref="EF34:EF45">EB34+ED34</f>
        <v>104</v>
      </c>
      <c r="EG34" s="50">
        <f aca="true" t="shared" si="41" ref="EG34:EG45">EC34+EE34</f>
        <v>90</v>
      </c>
      <c r="EH34" s="50">
        <f aca="true" t="shared" si="42" ref="EH34:EH45">EF34+DZ34</f>
        <v>7631</v>
      </c>
      <c r="EI34" s="50">
        <f aca="true" t="shared" si="43" ref="EI34:EI45">EG34+EA34</f>
        <v>8827</v>
      </c>
      <c r="EJ34" s="28">
        <f aca="true" t="shared" si="44" ref="EJ34:EJ45">EH34+EI34</f>
        <v>16458</v>
      </c>
      <c r="EL34" s="30">
        <v>562</v>
      </c>
      <c r="EM34" s="31">
        <f aca="true" t="shared" si="45" ref="EM34:EM45">EL34+EJ34</f>
        <v>17020</v>
      </c>
    </row>
    <row r="35" spans="1:143" ht="18" customHeight="1" hidden="1">
      <c r="A35" s="33" t="s">
        <v>1</v>
      </c>
      <c r="B35" s="52">
        <v>1503</v>
      </c>
      <c r="C35" s="52">
        <v>1383</v>
      </c>
      <c r="D35" s="52">
        <v>1946</v>
      </c>
      <c r="E35" s="52">
        <v>1820</v>
      </c>
      <c r="F35" s="52">
        <f t="shared" si="32"/>
        <v>3449</v>
      </c>
      <c r="G35" s="52">
        <f t="shared" si="33"/>
        <v>3203</v>
      </c>
      <c r="H35" s="52"/>
      <c r="I35" s="52"/>
      <c r="J35" s="52"/>
      <c r="K35" s="52"/>
      <c r="L35" s="52"/>
      <c r="M35" s="52"/>
      <c r="N35" s="52"/>
      <c r="O35" s="52"/>
      <c r="P35" s="52">
        <f t="shared" si="34"/>
        <v>5395</v>
      </c>
      <c r="Q35" s="52">
        <f t="shared" si="35"/>
        <v>5023</v>
      </c>
      <c r="R35" s="52"/>
      <c r="S35" s="52"/>
      <c r="T35" s="53">
        <v>698</v>
      </c>
      <c r="U35" s="52">
        <v>773</v>
      </c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>
        <v>958</v>
      </c>
      <c r="AK35" s="52">
        <v>701</v>
      </c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>
        <v>599</v>
      </c>
      <c r="BQ35" s="52">
        <v>714</v>
      </c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>
        <v>2606</v>
      </c>
      <c r="CM35" s="52">
        <v>2777</v>
      </c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>
        <v>1557</v>
      </c>
      <c r="DW35" s="52">
        <v>1415</v>
      </c>
      <c r="DX35" s="52">
        <f t="shared" si="36"/>
        <v>4861</v>
      </c>
      <c r="DY35" s="52">
        <f t="shared" si="37"/>
        <v>4965</v>
      </c>
      <c r="DZ35" s="52">
        <f t="shared" si="38"/>
        <v>8310</v>
      </c>
      <c r="EA35" s="52">
        <f t="shared" si="39"/>
        <v>8168</v>
      </c>
      <c r="EB35" s="52">
        <f>26+16</f>
        <v>42</v>
      </c>
      <c r="EC35" s="52">
        <f>26+16+4</f>
        <v>46</v>
      </c>
      <c r="ED35" s="52">
        <f>2+133+13</f>
        <v>148</v>
      </c>
      <c r="EE35" s="52">
        <f>2+133+18</f>
        <v>153</v>
      </c>
      <c r="EF35" s="52">
        <f t="shared" si="40"/>
        <v>190</v>
      </c>
      <c r="EG35" s="52">
        <f t="shared" si="41"/>
        <v>199</v>
      </c>
      <c r="EH35" s="52">
        <f t="shared" si="42"/>
        <v>8500</v>
      </c>
      <c r="EI35" s="52">
        <f t="shared" si="43"/>
        <v>8367</v>
      </c>
      <c r="EJ35" s="54">
        <f t="shared" si="44"/>
        <v>16867</v>
      </c>
      <c r="EK35" s="40"/>
      <c r="EL35" s="55">
        <v>386</v>
      </c>
      <c r="EM35" s="56">
        <f t="shared" si="45"/>
        <v>17253</v>
      </c>
    </row>
    <row r="36" spans="1:143" ht="18" customHeight="1" hidden="1">
      <c r="A36" s="26" t="s">
        <v>2</v>
      </c>
      <c r="B36" s="50">
        <v>1798</v>
      </c>
      <c r="C36" s="50">
        <v>1545</v>
      </c>
      <c r="D36" s="50">
        <v>2414</v>
      </c>
      <c r="E36" s="50">
        <v>2242</v>
      </c>
      <c r="F36" s="50">
        <f t="shared" si="32"/>
        <v>4212</v>
      </c>
      <c r="G36" s="50">
        <f t="shared" si="33"/>
        <v>3787</v>
      </c>
      <c r="H36" s="50"/>
      <c r="I36" s="50"/>
      <c r="J36" s="50"/>
      <c r="K36" s="50"/>
      <c r="L36" s="50"/>
      <c r="M36" s="50"/>
      <c r="N36" s="50"/>
      <c r="O36" s="50"/>
      <c r="P36" s="50">
        <f t="shared" si="34"/>
        <v>6626</v>
      </c>
      <c r="Q36" s="50">
        <f t="shared" si="35"/>
        <v>6029</v>
      </c>
      <c r="R36" s="50"/>
      <c r="S36" s="50"/>
      <c r="T36" s="51">
        <v>601</v>
      </c>
      <c r="U36" s="50">
        <v>802</v>
      </c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>
        <v>1050</v>
      </c>
      <c r="AK36" s="50">
        <v>847</v>
      </c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>
        <v>654</v>
      </c>
      <c r="BQ36" s="50">
        <v>779</v>
      </c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>
        <v>2682</v>
      </c>
      <c r="CM36" s="50">
        <v>2904</v>
      </c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>
        <v>1704</v>
      </c>
      <c r="DW36" s="50">
        <v>1626</v>
      </c>
      <c r="DX36" s="50">
        <f t="shared" si="36"/>
        <v>4987</v>
      </c>
      <c r="DY36" s="50">
        <f t="shared" si="37"/>
        <v>5332</v>
      </c>
      <c r="DZ36" s="50">
        <f t="shared" si="38"/>
        <v>9199</v>
      </c>
      <c r="EA36" s="50">
        <f t="shared" si="39"/>
        <v>9119</v>
      </c>
      <c r="EB36" s="50">
        <f>23+12+89</f>
        <v>124</v>
      </c>
      <c r="EC36" s="50">
        <f>23+12+21</f>
        <v>56</v>
      </c>
      <c r="ED36" s="50">
        <f>3+146+9</f>
        <v>158</v>
      </c>
      <c r="EE36" s="50">
        <f>3+146+9</f>
        <v>158</v>
      </c>
      <c r="EF36" s="50">
        <f t="shared" si="40"/>
        <v>282</v>
      </c>
      <c r="EG36" s="50">
        <f t="shared" si="41"/>
        <v>214</v>
      </c>
      <c r="EH36" s="50">
        <f t="shared" si="42"/>
        <v>9481</v>
      </c>
      <c r="EI36" s="50">
        <f t="shared" si="43"/>
        <v>9333</v>
      </c>
      <c r="EJ36" s="28">
        <f t="shared" si="44"/>
        <v>18814</v>
      </c>
      <c r="EK36" s="42"/>
      <c r="EL36" s="30">
        <v>403</v>
      </c>
      <c r="EM36" s="31">
        <f t="shared" si="45"/>
        <v>19217</v>
      </c>
    </row>
    <row r="37" spans="1:143" ht="18" customHeight="1" hidden="1">
      <c r="A37" s="41" t="s">
        <v>3</v>
      </c>
      <c r="B37" s="57">
        <v>1991</v>
      </c>
      <c r="C37" s="57">
        <v>1665</v>
      </c>
      <c r="D37" s="57">
        <v>2758</v>
      </c>
      <c r="E37" s="57">
        <v>2761</v>
      </c>
      <c r="F37" s="57">
        <f t="shared" si="32"/>
        <v>4749</v>
      </c>
      <c r="G37" s="57">
        <f t="shared" si="33"/>
        <v>4426</v>
      </c>
      <c r="H37" s="57"/>
      <c r="I37" s="57"/>
      <c r="J37" s="57"/>
      <c r="K37" s="57"/>
      <c r="L37" s="57"/>
      <c r="M37" s="57"/>
      <c r="N37" s="57"/>
      <c r="O37" s="57"/>
      <c r="P37" s="57">
        <f t="shared" si="34"/>
        <v>7507</v>
      </c>
      <c r="Q37" s="57">
        <f t="shared" si="35"/>
        <v>7187</v>
      </c>
      <c r="R37" s="57"/>
      <c r="S37" s="57"/>
      <c r="T37" s="58">
        <v>785</v>
      </c>
      <c r="U37" s="57">
        <v>904</v>
      </c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>
        <v>874</v>
      </c>
      <c r="AK37" s="57">
        <v>779</v>
      </c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>
        <v>702</v>
      </c>
      <c r="BQ37" s="57">
        <v>591</v>
      </c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>
        <v>2657</v>
      </c>
      <c r="CM37" s="57">
        <v>2959</v>
      </c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>
        <v>1576</v>
      </c>
      <c r="DW37" s="57">
        <v>1370</v>
      </c>
      <c r="DX37" s="57">
        <f t="shared" si="36"/>
        <v>5018</v>
      </c>
      <c r="DY37" s="57">
        <f t="shared" si="37"/>
        <v>5233</v>
      </c>
      <c r="DZ37" s="57">
        <f t="shared" si="38"/>
        <v>9767</v>
      </c>
      <c r="EA37" s="57">
        <f t="shared" si="39"/>
        <v>9659</v>
      </c>
      <c r="EB37" s="57">
        <f>14+16+6</f>
        <v>36</v>
      </c>
      <c r="EC37" s="57">
        <f>14+16+8</f>
        <v>38</v>
      </c>
      <c r="ED37" s="57">
        <f>61+4+10</f>
        <v>75</v>
      </c>
      <c r="EE37" s="57">
        <f>61+4+8</f>
        <v>73</v>
      </c>
      <c r="EF37" s="57">
        <f t="shared" si="40"/>
        <v>111</v>
      </c>
      <c r="EG37" s="57">
        <f t="shared" si="41"/>
        <v>111</v>
      </c>
      <c r="EH37" s="57">
        <f t="shared" si="42"/>
        <v>9878</v>
      </c>
      <c r="EI37" s="57">
        <f t="shared" si="43"/>
        <v>9770</v>
      </c>
      <c r="EJ37" s="35">
        <f t="shared" si="44"/>
        <v>19648</v>
      </c>
      <c r="EL37" s="37">
        <v>479</v>
      </c>
      <c r="EM37" s="38">
        <f t="shared" si="45"/>
        <v>20127</v>
      </c>
    </row>
    <row r="38" spans="1:143" ht="18" customHeight="1" hidden="1">
      <c r="A38" s="26" t="s">
        <v>4</v>
      </c>
      <c r="B38" s="50">
        <v>2301</v>
      </c>
      <c r="C38" s="50">
        <v>1760</v>
      </c>
      <c r="D38" s="50">
        <v>3085</v>
      </c>
      <c r="E38" s="50">
        <v>3230</v>
      </c>
      <c r="F38" s="50">
        <f t="shared" si="32"/>
        <v>5386</v>
      </c>
      <c r="G38" s="50">
        <f t="shared" si="33"/>
        <v>4990</v>
      </c>
      <c r="H38" s="50"/>
      <c r="I38" s="50"/>
      <c r="J38" s="50"/>
      <c r="K38" s="50"/>
      <c r="L38" s="50"/>
      <c r="M38" s="50"/>
      <c r="N38" s="50"/>
      <c r="O38" s="50"/>
      <c r="P38" s="50">
        <f t="shared" si="34"/>
        <v>8471</v>
      </c>
      <c r="Q38" s="50">
        <f t="shared" si="35"/>
        <v>8220</v>
      </c>
      <c r="R38" s="50"/>
      <c r="S38" s="50"/>
      <c r="T38" s="51">
        <v>1013</v>
      </c>
      <c r="U38" s="50">
        <v>1148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>
        <v>1136</v>
      </c>
      <c r="AK38" s="50">
        <v>958</v>
      </c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>
        <v>1043</v>
      </c>
      <c r="BQ38" s="50">
        <v>915</v>
      </c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>
        <v>3246</v>
      </c>
      <c r="CM38" s="50">
        <v>3186</v>
      </c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>
        <v>2179</v>
      </c>
      <c r="DW38" s="50">
        <v>1873</v>
      </c>
      <c r="DX38" s="50">
        <f t="shared" si="36"/>
        <v>6438</v>
      </c>
      <c r="DY38" s="50">
        <f t="shared" si="37"/>
        <v>6207</v>
      </c>
      <c r="DZ38" s="50">
        <f t="shared" si="38"/>
        <v>11824</v>
      </c>
      <c r="EA38" s="50">
        <f t="shared" si="39"/>
        <v>11197</v>
      </c>
      <c r="EB38" s="50">
        <f>41+3+19</f>
        <v>63</v>
      </c>
      <c r="EC38" s="50">
        <f>41+1+19</f>
        <v>61</v>
      </c>
      <c r="ED38" s="50">
        <f>74+107</f>
        <v>181</v>
      </c>
      <c r="EE38" s="50">
        <f>74+94</f>
        <v>168</v>
      </c>
      <c r="EF38" s="50">
        <f t="shared" si="40"/>
        <v>244</v>
      </c>
      <c r="EG38" s="50">
        <f t="shared" si="41"/>
        <v>229</v>
      </c>
      <c r="EH38" s="50">
        <f t="shared" si="42"/>
        <v>12068</v>
      </c>
      <c r="EI38" s="50">
        <f t="shared" si="43"/>
        <v>11426</v>
      </c>
      <c r="EJ38" s="28">
        <f t="shared" si="44"/>
        <v>23494</v>
      </c>
      <c r="EK38" s="40"/>
      <c r="EL38" s="30">
        <v>544</v>
      </c>
      <c r="EM38" s="31">
        <f t="shared" si="45"/>
        <v>24038</v>
      </c>
    </row>
    <row r="39" spans="1:143" ht="18" customHeight="1" hidden="1">
      <c r="A39" s="41" t="s">
        <v>5</v>
      </c>
      <c r="B39" s="57">
        <v>2548</v>
      </c>
      <c r="C39" s="57">
        <v>1909</v>
      </c>
      <c r="D39" s="57">
        <v>3404</v>
      </c>
      <c r="E39" s="57">
        <v>3833</v>
      </c>
      <c r="F39" s="57">
        <f t="shared" si="32"/>
        <v>5952</v>
      </c>
      <c r="G39" s="57">
        <f t="shared" si="33"/>
        <v>5742</v>
      </c>
      <c r="H39" s="57"/>
      <c r="I39" s="57"/>
      <c r="J39" s="57"/>
      <c r="K39" s="57"/>
      <c r="L39" s="57"/>
      <c r="M39" s="57"/>
      <c r="N39" s="57"/>
      <c r="O39" s="57"/>
      <c r="P39" s="57">
        <f t="shared" si="34"/>
        <v>9356</v>
      </c>
      <c r="Q39" s="57">
        <f t="shared" si="35"/>
        <v>9575</v>
      </c>
      <c r="R39" s="57"/>
      <c r="S39" s="57"/>
      <c r="T39" s="58">
        <v>1196</v>
      </c>
      <c r="U39" s="57">
        <v>1202</v>
      </c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>
        <v>1050</v>
      </c>
      <c r="AK39" s="57">
        <v>967</v>
      </c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>
        <v>1022</v>
      </c>
      <c r="BQ39" s="57">
        <v>1395</v>
      </c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>
        <v>2876</v>
      </c>
      <c r="CM39" s="57">
        <v>2993</v>
      </c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>
        <v>2072</v>
      </c>
      <c r="DW39" s="57">
        <v>2362</v>
      </c>
      <c r="DX39" s="57">
        <f t="shared" si="36"/>
        <v>6144</v>
      </c>
      <c r="DY39" s="57">
        <f t="shared" si="37"/>
        <v>6557</v>
      </c>
      <c r="DZ39" s="57">
        <f t="shared" si="38"/>
        <v>12096</v>
      </c>
      <c r="EA39" s="57">
        <f t="shared" si="39"/>
        <v>12299</v>
      </c>
      <c r="EB39" s="57">
        <f>47+290+17</f>
        <v>354</v>
      </c>
      <c r="EC39" s="57">
        <f>47+18+17</f>
        <v>82</v>
      </c>
      <c r="ED39" s="57">
        <f>87+21</f>
        <v>108</v>
      </c>
      <c r="EE39" s="57">
        <f>87+342</f>
        <v>429</v>
      </c>
      <c r="EF39" s="57">
        <f t="shared" si="40"/>
        <v>462</v>
      </c>
      <c r="EG39" s="57">
        <f t="shared" si="41"/>
        <v>511</v>
      </c>
      <c r="EH39" s="57">
        <f t="shared" si="42"/>
        <v>12558</v>
      </c>
      <c r="EI39" s="57">
        <f t="shared" si="43"/>
        <v>12810</v>
      </c>
      <c r="EJ39" s="35">
        <f t="shared" si="44"/>
        <v>25368</v>
      </c>
      <c r="EL39" s="37">
        <v>951</v>
      </c>
      <c r="EM39" s="38">
        <f t="shared" si="45"/>
        <v>26319</v>
      </c>
    </row>
    <row r="40" spans="1:143" ht="18" customHeight="1" hidden="1">
      <c r="A40" s="26" t="s">
        <v>6</v>
      </c>
      <c r="B40" s="50">
        <v>2030</v>
      </c>
      <c r="C40" s="50">
        <v>1712</v>
      </c>
      <c r="D40" s="50">
        <v>4268</v>
      </c>
      <c r="E40" s="50">
        <v>3985</v>
      </c>
      <c r="F40" s="50">
        <f t="shared" si="32"/>
        <v>6298</v>
      </c>
      <c r="G40" s="50">
        <f t="shared" si="33"/>
        <v>5697</v>
      </c>
      <c r="H40" s="50"/>
      <c r="I40" s="50"/>
      <c r="J40" s="50"/>
      <c r="K40" s="50"/>
      <c r="L40" s="50"/>
      <c r="M40" s="50"/>
      <c r="N40" s="50"/>
      <c r="O40" s="50"/>
      <c r="P40" s="50">
        <f t="shared" si="34"/>
        <v>10566</v>
      </c>
      <c r="Q40" s="50">
        <f t="shared" si="35"/>
        <v>9682</v>
      </c>
      <c r="R40" s="50"/>
      <c r="S40" s="50"/>
      <c r="T40" s="51">
        <v>933</v>
      </c>
      <c r="U40" s="50">
        <v>1095</v>
      </c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>
        <v>727</v>
      </c>
      <c r="AK40" s="50">
        <v>426</v>
      </c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>
        <v>1156</v>
      </c>
      <c r="BQ40" s="50">
        <v>1103</v>
      </c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>
        <v>3421</v>
      </c>
      <c r="CM40" s="50">
        <v>3557</v>
      </c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>
        <v>1883</v>
      </c>
      <c r="DW40" s="50">
        <v>1529</v>
      </c>
      <c r="DX40" s="50">
        <f t="shared" si="36"/>
        <v>6237</v>
      </c>
      <c r="DY40" s="50">
        <f t="shared" si="37"/>
        <v>6181</v>
      </c>
      <c r="DZ40" s="50">
        <f t="shared" si="38"/>
        <v>12535</v>
      </c>
      <c r="EA40" s="50">
        <f t="shared" si="39"/>
        <v>11878</v>
      </c>
      <c r="EB40" s="50">
        <f>36+38+235</f>
        <v>309</v>
      </c>
      <c r="EC40" s="50">
        <f>36+38+18</f>
        <v>92</v>
      </c>
      <c r="ED40" s="50">
        <f>7+260+99</f>
        <v>366</v>
      </c>
      <c r="EE40" s="50">
        <f>7+260+324</f>
        <v>591</v>
      </c>
      <c r="EF40" s="50">
        <f t="shared" si="40"/>
        <v>675</v>
      </c>
      <c r="EG40" s="50">
        <f t="shared" si="41"/>
        <v>683</v>
      </c>
      <c r="EH40" s="50">
        <f t="shared" si="42"/>
        <v>13210</v>
      </c>
      <c r="EI40" s="50">
        <f t="shared" si="43"/>
        <v>12561</v>
      </c>
      <c r="EJ40" s="28">
        <f t="shared" si="44"/>
        <v>25771</v>
      </c>
      <c r="EL40" s="30">
        <v>781</v>
      </c>
      <c r="EM40" s="31">
        <f t="shared" si="45"/>
        <v>26552</v>
      </c>
    </row>
    <row r="41" spans="1:143" ht="18" customHeight="1" hidden="1">
      <c r="A41" s="41" t="s">
        <v>7</v>
      </c>
      <c r="B41" s="57">
        <v>5605</v>
      </c>
      <c r="C41" s="57">
        <v>5394</v>
      </c>
      <c r="D41" s="57">
        <v>23</v>
      </c>
      <c r="E41" s="57">
        <v>23</v>
      </c>
      <c r="F41" s="57">
        <f t="shared" si="32"/>
        <v>5628</v>
      </c>
      <c r="G41" s="57">
        <f t="shared" si="33"/>
        <v>5417</v>
      </c>
      <c r="H41" s="57"/>
      <c r="I41" s="57"/>
      <c r="J41" s="57"/>
      <c r="K41" s="57"/>
      <c r="L41" s="57"/>
      <c r="M41" s="57"/>
      <c r="N41" s="57"/>
      <c r="O41" s="57"/>
      <c r="P41" s="57">
        <f t="shared" si="34"/>
        <v>5651</v>
      </c>
      <c r="Q41" s="57">
        <f t="shared" si="35"/>
        <v>5440</v>
      </c>
      <c r="R41" s="57"/>
      <c r="S41" s="57"/>
      <c r="T41" s="58">
        <v>890</v>
      </c>
      <c r="U41" s="57">
        <v>1007</v>
      </c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>
        <v>783</v>
      </c>
      <c r="AK41" s="57">
        <v>691</v>
      </c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>
        <v>1318</v>
      </c>
      <c r="BQ41" s="57">
        <v>1594</v>
      </c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>
        <v>3288</v>
      </c>
      <c r="CM41" s="57">
        <v>3595</v>
      </c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>
        <v>2101</v>
      </c>
      <c r="DW41" s="57">
        <v>2285</v>
      </c>
      <c r="DX41" s="57">
        <f t="shared" si="36"/>
        <v>6279</v>
      </c>
      <c r="DY41" s="57">
        <f t="shared" si="37"/>
        <v>6887</v>
      </c>
      <c r="DZ41" s="57">
        <f t="shared" si="38"/>
        <v>11907</v>
      </c>
      <c r="EA41" s="57">
        <f t="shared" si="39"/>
        <v>12304</v>
      </c>
      <c r="EB41" s="57">
        <f>9+316+60</f>
        <v>385</v>
      </c>
      <c r="EC41" s="57">
        <f>9+42+60</f>
        <v>111</v>
      </c>
      <c r="ED41" s="57">
        <f>14+125+190</f>
        <v>329</v>
      </c>
      <c r="EE41" s="57">
        <f>14+513+190</f>
        <v>717</v>
      </c>
      <c r="EF41" s="57">
        <f t="shared" si="40"/>
        <v>714</v>
      </c>
      <c r="EG41" s="57">
        <f t="shared" si="41"/>
        <v>828</v>
      </c>
      <c r="EH41" s="57">
        <f t="shared" si="42"/>
        <v>12621</v>
      </c>
      <c r="EI41" s="57">
        <f t="shared" si="43"/>
        <v>13132</v>
      </c>
      <c r="EJ41" s="35">
        <f t="shared" si="44"/>
        <v>25753</v>
      </c>
      <c r="EL41" s="37">
        <v>890</v>
      </c>
      <c r="EM41" s="38">
        <f t="shared" si="45"/>
        <v>26643</v>
      </c>
    </row>
    <row r="42" spans="1:143" ht="18" customHeight="1" hidden="1">
      <c r="A42" s="26" t="s">
        <v>8</v>
      </c>
      <c r="B42" s="50">
        <v>5689</v>
      </c>
      <c r="C42" s="50">
        <v>5657</v>
      </c>
      <c r="D42" s="50"/>
      <c r="E42" s="50"/>
      <c r="F42" s="50">
        <f t="shared" si="32"/>
        <v>5689</v>
      </c>
      <c r="G42" s="50">
        <f t="shared" si="33"/>
        <v>5657</v>
      </c>
      <c r="H42" s="50"/>
      <c r="I42" s="50"/>
      <c r="J42" s="50"/>
      <c r="K42" s="50"/>
      <c r="L42" s="50"/>
      <c r="M42" s="50"/>
      <c r="N42" s="50"/>
      <c r="O42" s="50"/>
      <c r="P42" s="50">
        <f t="shared" si="34"/>
        <v>5689</v>
      </c>
      <c r="Q42" s="50">
        <f t="shared" si="35"/>
        <v>5657</v>
      </c>
      <c r="R42" s="50"/>
      <c r="S42" s="50"/>
      <c r="T42" s="51">
        <v>1013</v>
      </c>
      <c r="U42" s="50">
        <v>1147</v>
      </c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>
        <v>1076</v>
      </c>
      <c r="AK42" s="50">
        <v>981</v>
      </c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>
        <v>1084</v>
      </c>
      <c r="BQ42" s="50">
        <v>1076</v>
      </c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>
        <v>3847</v>
      </c>
      <c r="CM42" s="50">
        <v>3820</v>
      </c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>
        <v>2160</v>
      </c>
      <c r="DW42" s="50">
        <v>2057</v>
      </c>
      <c r="DX42" s="50">
        <f t="shared" si="36"/>
        <v>7020</v>
      </c>
      <c r="DY42" s="50">
        <f t="shared" si="37"/>
        <v>7024</v>
      </c>
      <c r="DZ42" s="50">
        <f t="shared" si="38"/>
        <v>12709</v>
      </c>
      <c r="EA42" s="50">
        <f t="shared" si="39"/>
        <v>12681</v>
      </c>
      <c r="EB42" s="50">
        <f>108+6+226</f>
        <v>340</v>
      </c>
      <c r="EC42" s="50">
        <f>108+6+0</f>
        <v>114</v>
      </c>
      <c r="ED42" s="50">
        <f>174+5+123</f>
        <v>302</v>
      </c>
      <c r="EE42" s="50">
        <f>174+5+292</f>
        <v>471</v>
      </c>
      <c r="EF42" s="50">
        <f t="shared" si="40"/>
        <v>642</v>
      </c>
      <c r="EG42" s="50">
        <f t="shared" si="41"/>
        <v>585</v>
      </c>
      <c r="EH42" s="50">
        <f t="shared" si="42"/>
        <v>13351</v>
      </c>
      <c r="EI42" s="50">
        <f t="shared" si="43"/>
        <v>13266</v>
      </c>
      <c r="EJ42" s="28">
        <f t="shared" si="44"/>
        <v>26617</v>
      </c>
      <c r="EL42" s="30">
        <v>858</v>
      </c>
      <c r="EM42" s="31">
        <f t="shared" si="45"/>
        <v>27475</v>
      </c>
    </row>
    <row r="43" spans="1:143" ht="18" customHeight="1" hidden="1">
      <c r="A43" s="41" t="s">
        <v>9</v>
      </c>
      <c r="B43" s="57">
        <v>5504</v>
      </c>
      <c r="C43" s="57">
        <v>5037</v>
      </c>
      <c r="D43" s="57"/>
      <c r="E43" s="57"/>
      <c r="F43" s="57">
        <f t="shared" si="32"/>
        <v>5504</v>
      </c>
      <c r="G43" s="57">
        <f t="shared" si="33"/>
        <v>5037</v>
      </c>
      <c r="H43" s="57"/>
      <c r="I43" s="57"/>
      <c r="J43" s="57"/>
      <c r="K43" s="57"/>
      <c r="L43" s="57"/>
      <c r="M43" s="57"/>
      <c r="N43" s="57"/>
      <c r="O43" s="57"/>
      <c r="P43" s="57">
        <f t="shared" si="34"/>
        <v>5504</v>
      </c>
      <c r="Q43" s="57">
        <f t="shared" si="35"/>
        <v>5037</v>
      </c>
      <c r="R43" s="57"/>
      <c r="S43" s="57"/>
      <c r="T43" s="58">
        <v>597</v>
      </c>
      <c r="U43" s="57">
        <v>651</v>
      </c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>
        <v>1083</v>
      </c>
      <c r="AK43" s="57">
        <v>726</v>
      </c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>
        <v>815</v>
      </c>
      <c r="BQ43" s="57">
        <v>720</v>
      </c>
      <c r="BR43" s="57"/>
      <c r="BS43" s="57"/>
      <c r="BT43" s="57">
        <v>17</v>
      </c>
      <c r="BU43" s="57">
        <v>23</v>
      </c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>
        <v>3477</v>
      </c>
      <c r="CM43" s="57">
        <v>3903</v>
      </c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>
        <v>1915</v>
      </c>
      <c r="DW43" s="57">
        <v>1469</v>
      </c>
      <c r="DX43" s="57">
        <f t="shared" si="36"/>
        <v>5989</v>
      </c>
      <c r="DY43" s="57">
        <f t="shared" si="37"/>
        <v>6023</v>
      </c>
      <c r="DZ43" s="57">
        <f t="shared" si="38"/>
        <v>11493</v>
      </c>
      <c r="EA43" s="57">
        <f t="shared" si="39"/>
        <v>11060</v>
      </c>
      <c r="EB43" s="57">
        <f>15+40</f>
        <v>55</v>
      </c>
      <c r="EC43" s="57">
        <f>15+1+40</f>
        <v>56</v>
      </c>
      <c r="ED43" s="57">
        <f>90+228</f>
        <v>318</v>
      </c>
      <c r="EE43" s="57">
        <f>90+136</f>
        <v>226</v>
      </c>
      <c r="EF43" s="57">
        <f t="shared" si="40"/>
        <v>373</v>
      </c>
      <c r="EG43" s="57">
        <f t="shared" si="41"/>
        <v>282</v>
      </c>
      <c r="EH43" s="57">
        <f t="shared" si="42"/>
        <v>11866</v>
      </c>
      <c r="EI43" s="57">
        <f t="shared" si="43"/>
        <v>11342</v>
      </c>
      <c r="EJ43" s="35">
        <f t="shared" si="44"/>
        <v>23208</v>
      </c>
      <c r="EK43" s="40"/>
      <c r="EL43" s="37">
        <v>389</v>
      </c>
      <c r="EM43" s="38">
        <f t="shared" si="45"/>
        <v>23597</v>
      </c>
    </row>
    <row r="44" spans="1:143" ht="18" customHeight="1" hidden="1">
      <c r="A44" s="26" t="s">
        <v>10</v>
      </c>
      <c r="B44" s="50">
        <v>5058</v>
      </c>
      <c r="C44" s="50">
        <v>4868</v>
      </c>
      <c r="D44" s="50"/>
      <c r="E44" s="50"/>
      <c r="F44" s="50">
        <f t="shared" si="32"/>
        <v>5058</v>
      </c>
      <c r="G44" s="50">
        <f t="shared" si="33"/>
        <v>4868</v>
      </c>
      <c r="H44" s="50"/>
      <c r="I44" s="50"/>
      <c r="J44" s="50"/>
      <c r="K44" s="50"/>
      <c r="L44" s="50"/>
      <c r="M44" s="50"/>
      <c r="N44" s="50"/>
      <c r="O44" s="50"/>
      <c r="P44" s="50">
        <f t="shared" si="34"/>
        <v>5058</v>
      </c>
      <c r="Q44" s="50">
        <f t="shared" si="35"/>
        <v>4868</v>
      </c>
      <c r="R44" s="50"/>
      <c r="S44" s="50"/>
      <c r="T44" s="51">
        <v>767</v>
      </c>
      <c r="U44" s="50">
        <v>811</v>
      </c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>
        <v>587</v>
      </c>
      <c r="AK44" s="50">
        <v>512</v>
      </c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>
        <v>649</v>
      </c>
      <c r="BQ44" s="50">
        <v>605</v>
      </c>
      <c r="BR44" s="50"/>
      <c r="BS44" s="50"/>
      <c r="BT44" s="50">
        <v>342</v>
      </c>
      <c r="BU44" s="50">
        <v>397</v>
      </c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>
        <v>2910</v>
      </c>
      <c r="CM44" s="50">
        <v>3030</v>
      </c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>
        <v>1578</v>
      </c>
      <c r="DW44" s="50">
        <v>1514</v>
      </c>
      <c r="DX44" s="50">
        <f t="shared" si="36"/>
        <v>5255</v>
      </c>
      <c r="DY44" s="50">
        <f t="shared" si="37"/>
        <v>5355</v>
      </c>
      <c r="DZ44" s="50">
        <f t="shared" si="38"/>
        <v>10313</v>
      </c>
      <c r="EA44" s="50">
        <f t="shared" si="39"/>
        <v>10223</v>
      </c>
      <c r="EB44" s="50">
        <f>29+4+6</f>
        <v>39</v>
      </c>
      <c r="EC44" s="50">
        <f>29+4+3</f>
        <v>36</v>
      </c>
      <c r="ED44" s="50">
        <f>97+8+4</f>
        <v>109</v>
      </c>
      <c r="EE44" s="50">
        <f>97+8+48</f>
        <v>153</v>
      </c>
      <c r="EF44" s="50">
        <f t="shared" si="40"/>
        <v>148</v>
      </c>
      <c r="EG44" s="50">
        <f t="shared" si="41"/>
        <v>189</v>
      </c>
      <c r="EH44" s="50">
        <f t="shared" si="42"/>
        <v>10461</v>
      </c>
      <c r="EI44" s="50">
        <f t="shared" si="43"/>
        <v>10412</v>
      </c>
      <c r="EJ44" s="28">
        <f t="shared" si="44"/>
        <v>20873</v>
      </c>
      <c r="EK44" s="40"/>
      <c r="EL44" s="30">
        <v>317</v>
      </c>
      <c r="EM44" s="31">
        <f t="shared" si="45"/>
        <v>21190</v>
      </c>
    </row>
    <row r="45" spans="1:143" ht="18" customHeight="1" hidden="1">
      <c r="A45" s="41" t="s">
        <v>11</v>
      </c>
      <c r="B45" s="57">
        <v>5188</v>
      </c>
      <c r="C45" s="57">
        <v>4388</v>
      </c>
      <c r="D45" s="57"/>
      <c r="E45" s="57"/>
      <c r="F45" s="57">
        <f t="shared" si="32"/>
        <v>5188</v>
      </c>
      <c r="G45" s="57">
        <f t="shared" si="33"/>
        <v>4388</v>
      </c>
      <c r="H45" s="57"/>
      <c r="I45" s="57"/>
      <c r="J45" s="57"/>
      <c r="K45" s="57"/>
      <c r="L45" s="57"/>
      <c r="M45" s="57"/>
      <c r="N45" s="57"/>
      <c r="O45" s="57"/>
      <c r="P45" s="57">
        <f t="shared" si="34"/>
        <v>5188</v>
      </c>
      <c r="Q45" s="57">
        <f t="shared" si="35"/>
        <v>4388</v>
      </c>
      <c r="R45" s="57"/>
      <c r="S45" s="57"/>
      <c r="T45" s="58">
        <v>778</v>
      </c>
      <c r="U45" s="57">
        <v>708</v>
      </c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>
        <v>553</v>
      </c>
      <c r="AK45" s="57">
        <v>393</v>
      </c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>
        <v>876</v>
      </c>
      <c r="BQ45" s="57">
        <v>605</v>
      </c>
      <c r="BR45" s="57"/>
      <c r="BS45" s="57"/>
      <c r="BT45" s="57">
        <v>436</v>
      </c>
      <c r="BU45" s="57">
        <v>383</v>
      </c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>
        <v>2684</v>
      </c>
      <c r="CM45" s="57">
        <v>2599</v>
      </c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>
        <v>1865</v>
      </c>
      <c r="DW45" s="57">
        <v>1381</v>
      </c>
      <c r="DX45" s="57">
        <f t="shared" si="36"/>
        <v>5327</v>
      </c>
      <c r="DY45" s="57">
        <f t="shared" si="37"/>
        <v>4688</v>
      </c>
      <c r="DZ45" s="57">
        <f t="shared" si="38"/>
        <v>10515</v>
      </c>
      <c r="EA45" s="57">
        <f t="shared" si="39"/>
        <v>9076</v>
      </c>
      <c r="EB45" s="57">
        <f>30+22+9</f>
        <v>61</v>
      </c>
      <c r="EC45" s="57">
        <f>30+22+106</f>
        <v>158</v>
      </c>
      <c r="ED45" s="57">
        <f>4+2+88+231</f>
        <v>325</v>
      </c>
      <c r="EE45" s="57">
        <f>4+7+88+26</f>
        <v>125</v>
      </c>
      <c r="EF45" s="57">
        <f t="shared" si="40"/>
        <v>386</v>
      </c>
      <c r="EG45" s="57">
        <f t="shared" si="41"/>
        <v>283</v>
      </c>
      <c r="EH45" s="57">
        <f t="shared" si="42"/>
        <v>10901</v>
      </c>
      <c r="EI45" s="57">
        <f t="shared" si="43"/>
        <v>9359</v>
      </c>
      <c r="EJ45" s="35">
        <f t="shared" si="44"/>
        <v>20260</v>
      </c>
      <c r="EK45" s="59"/>
      <c r="EL45" s="37">
        <v>269</v>
      </c>
      <c r="EM45" s="38">
        <f t="shared" si="45"/>
        <v>20529</v>
      </c>
    </row>
    <row r="46" spans="1:143" ht="18" customHeight="1" hidden="1">
      <c r="A46" s="37"/>
      <c r="B46" s="60"/>
      <c r="C46" s="60"/>
      <c r="D46" s="60"/>
      <c r="E46" s="61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4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44"/>
      <c r="EK46" s="59"/>
      <c r="EL46" s="37"/>
      <c r="EM46" s="44"/>
    </row>
    <row r="47" spans="1:143" ht="18" customHeight="1" thickBot="1" thickTop="1">
      <c r="A47" s="62">
        <v>2000</v>
      </c>
      <c r="B47" s="63">
        <f aca="true" t="shared" si="46" ref="B47:G47">SUM(B34:B45)</f>
        <v>40797</v>
      </c>
      <c r="C47" s="63">
        <f t="shared" si="46"/>
        <v>37000</v>
      </c>
      <c r="D47" s="63">
        <f t="shared" si="46"/>
        <v>19513</v>
      </c>
      <c r="E47" s="63">
        <f t="shared" si="46"/>
        <v>19620</v>
      </c>
      <c r="F47" s="63">
        <f t="shared" si="46"/>
        <v>60310</v>
      </c>
      <c r="G47" s="63">
        <f t="shared" si="46"/>
        <v>56620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/>
      <c r="Q47" s="63"/>
      <c r="R47" s="63"/>
      <c r="S47" s="63"/>
      <c r="T47" s="63">
        <f>SUM(T34:T45)</f>
        <v>9908</v>
      </c>
      <c r="U47" s="63">
        <f>SUM(U34:U45)</f>
        <v>11090</v>
      </c>
      <c r="V47" s="63">
        <f>SUM(V34:V45)</f>
        <v>0</v>
      </c>
      <c r="W47" s="63">
        <f>SUM(W34:W45)</f>
        <v>0</v>
      </c>
      <c r="X47" s="63">
        <v>0</v>
      </c>
      <c r="Y47" s="63">
        <v>0</v>
      </c>
      <c r="Z47" s="63"/>
      <c r="AA47" s="63"/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f>SUM(AJ34:AJ45)</f>
        <v>10800</v>
      </c>
      <c r="AK47" s="63">
        <f>SUM(AK34:AK45)</f>
        <v>8799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0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v>0</v>
      </c>
      <c r="BD47" s="63">
        <v>0</v>
      </c>
      <c r="BE47" s="63">
        <v>0</v>
      </c>
      <c r="BF47" s="63">
        <v>0</v>
      </c>
      <c r="BG47" s="63">
        <v>0</v>
      </c>
      <c r="BH47" s="63">
        <v>0</v>
      </c>
      <c r="BI47" s="63">
        <v>0</v>
      </c>
      <c r="BJ47" s="63">
        <v>0</v>
      </c>
      <c r="BK47" s="63">
        <v>0</v>
      </c>
      <c r="BL47" s="63">
        <v>0</v>
      </c>
      <c r="BM47" s="63">
        <v>0</v>
      </c>
      <c r="BN47" s="63">
        <v>0</v>
      </c>
      <c r="BO47" s="63">
        <v>0</v>
      </c>
      <c r="BP47" s="63">
        <f aca="true" t="shared" si="47" ref="BP47:BU47">SUM(BP34:BP45)</f>
        <v>10420</v>
      </c>
      <c r="BQ47" s="63">
        <f t="shared" si="47"/>
        <v>11004</v>
      </c>
      <c r="BR47" s="63">
        <f t="shared" si="47"/>
        <v>0</v>
      </c>
      <c r="BS47" s="63">
        <f t="shared" si="47"/>
        <v>0</v>
      </c>
      <c r="BT47" s="63">
        <f t="shared" si="47"/>
        <v>795</v>
      </c>
      <c r="BU47" s="63">
        <f t="shared" si="47"/>
        <v>803</v>
      </c>
      <c r="BV47" s="63">
        <v>0</v>
      </c>
      <c r="BW47" s="63">
        <v>0</v>
      </c>
      <c r="BX47" s="63">
        <v>0</v>
      </c>
      <c r="BY47" s="63">
        <v>0</v>
      </c>
      <c r="BZ47" s="63">
        <v>0</v>
      </c>
      <c r="CA47" s="63">
        <v>0</v>
      </c>
      <c r="CB47" s="63">
        <v>0</v>
      </c>
      <c r="CC47" s="63">
        <v>0</v>
      </c>
      <c r="CD47" s="63">
        <v>0</v>
      </c>
      <c r="CE47" s="63">
        <v>0</v>
      </c>
      <c r="CF47" s="63">
        <v>0</v>
      </c>
      <c r="CG47" s="63">
        <v>0</v>
      </c>
      <c r="CH47" s="63">
        <v>0</v>
      </c>
      <c r="CI47" s="63">
        <v>0</v>
      </c>
      <c r="CJ47" s="63">
        <v>0</v>
      </c>
      <c r="CK47" s="63">
        <v>0</v>
      </c>
      <c r="CL47" s="63">
        <f>SUM(CL34:CL45)</f>
        <v>35962</v>
      </c>
      <c r="CM47" s="63">
        <f>SUM(CM34:CM45)</f>
        <v>38085</v>
      </c>
      <c r="CN47" s="63">
        <v>0</v>
      </c>
      <c r="CO47" s="63">
        <v>0</v>
      </c>
      <c r="CP47" s="63">
        <v>0</v>
      </c>
      <c r="CQ47" s="63">
        <v>0</v>
      </c>
      <c r="CR47" s="63">
        <v>0</v>
      </c>
      <c r="CS47" s="63">
        <v>0</v>
      </c>
      <c r="CT47" s="63">
        <v>0</v>
      </c>
      <c r="CU47" s="63">
        <v>0</v>
      </c>
      <c r="CV47" s="63">
        <v>0</v>
      </c>
      <c r="CW47" s="63">
        <v>0</v>
      </c>
      <c r="CX47" s="63">
        <v>0</v>
      </c>
      <c r="CY47" s="63">
        <v>0</v>
      </c>
      <c r="CZ47" s="63">
        <v>0</v>
      </c>
      <c r="DA47" s="63">
        <v>0</v>
      </c>
      <c r="DB47" s="63">
        <v>0</v>
      </c>
      <c r="DC47" s="63">
        <v>0</v>
      </c>
      <c r="DD47" s="63">
        <v>0</v>
      </c>
      <c r="DE47" s="63">
        <v>0</v>
      </c>
      <c r="DF47" s="63">
        <v>0</v>
      </c>
      <c r="DG47" s="63">
        <v>0</v>
      </c>
      <c r="DH47" s="63">
        <v>0</v>
      </c>
      <c r="DI47" s="63">
        <v>0</v>
      </c>
      <c r="DJ47" s="63">
        <v>0</v>
      </c>
      <c r="DK47" s="63">
        <v>0</v>
      </c>
      <c r="DL47" s="63">
        <v>0</v>
      </c>
      <c r="DM47" s="63">
        <v>0</v>
      </c>
      <c r="DN47" s="63">
        <v>0</v>
      </c>
      <c r="DO47" s="63">
        <v>0</v>
      </c>
      <c r="DP47" s="63">
        <v>0</v>
      </c>
      <c r="DQ47" s="63">
        <v>0</v>
      </c>
      <c r="DR47" s="63">
        <v>0</v>
      </c>
      <c r="DS47" s="63">
        <v>0</v>
      </c>
      <c r="DT47" s="63">
        <v>0</v>
      </c>
      <c r="DU47" s="63">
        <v>0</v>
      </c>
      <c r="DV47" s="63">
        <f>SUM(DV34:DV45)</f>
        <v>22015</v>
      </c>
      <c r="DW47" s="63">
        <f>SUM(DW34:DW45)</f>
        <v>20606</v>
      </c>
      <c r="DX47" s="63">
        <f aca="true" t="shared" si="48" ref="DX47:EE47">SUM(DX34:DX45)</f>
        <v>67885</v>
      </c>
      <c r="DY47" s="63">
        <f t="shared" si="48"/>
        <v>69781</v>
      </c>
      <c r="DZ47" s="63">
        <f>SUM(DZ34:DZ45)</f>
        <v>128195</v>
      </c>
      <c r="EA47" s="63">
        <f>SUM(EA34:EA45)</f>
        <v>126401</v>
      </c>
      <c r="EB47" s="63">
        <f t="shared" si="48"/>
        <v>1824</v>
      </c>
      <c r="EC47" s="63">
        <f t="shared" si="48"/>
        <v>876</v>
      </c>
      <c r="ED47" s="63">
        <f t="shared" si="48"/>
        <v>2507</v>
      </c>
      <c r="EE47" s="63">
        <f t="shared" si="48"/>
        <v>3328</v>
      </c>
      <c r="EF47" s="63">
        <f>EB47+ED47</f>
        <v>4331</v>
      </c>
      <c r="EG47" s="63">
        <f>EC47+EE47</f>
        <v>4204</v>
      </c>
      <c r="EH47" s="63">
        <f>DZ47+EF47</f>
        <v>132526</v>
      </c>
      <c r="EI47" s="63">
        <f>EA47+EG47</f>
        <v>130605</v>
      </c>
      <c r="EJ47" s="64">
        <f>EH47+EI47</f>
        <v>263131</v>
      </c>
      <c r="EK47" s="29"/>
      <c r="EL47" s="65">
        <f>SUM(EL34:EL45)</f>
        <v>6829</v>
      </c>
      <c r="EM47" s="66">
        <f>EJ47+EL47</f>
        <v>269960</v>
      </c>
    </row>
    <row r="48" spans="1:143" ht="18" customHeight="1" hidden="1" thickTop="1">
      <c r="A48" s="37"/>
      <c r="B48" s="60"/>
      <c r="C48" s="60"/>
      <c r="D48" s="60"/>
      <c r="E48" s="61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43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44"/>
      <c r="EK48" s="59"/>
      <c r="EL48" s="37"/>
      <c r="EM48" s="44"/>
    </row>
    <row r="49" spans="1:143" ht="18" customHeight="1" hidden="1">
      <c r="A49" s="26" t="s">
        <v>0</v>
      </c>
      <c r="B49" s="50">
        <v>4223</v>
      </c>
      <c r="C49" s="50">
        <v>4680</v>
      </c>
      <c r="D49" s="50"/>
      <c r="E49" s="50"/>
      <c r="F49" s="50">
        <f aca="true" t="shared" si="49" ref="F49:G51">B49+D49</f>
        <v>4223</v>
      </c>
      <c r="G49" s="50">
        <f t="shared" si="49"/>
        <v>4680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1">
        <v>654</v>
      </c>
      <c r="U49" s="50">
        <v>764</v>
      </c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>
        <v>545</v>
      </c>
      <c r="AK49" s="50">
        <v>564</v>
      </c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>
        <v>548</v>
      </c>
      <c r="BQ49" s="50">
        <v>903</v>
      </c>
      <c r="BR49" s="50"/>
      <c r="BS49" s="50"/>
      <c r="BT49" s="50">
        <v>375</v>
      </c>
      <c r="BU49" s="50">
        <v>445</v>
      </c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>
        <v>2627</v>
      </c>
      <c r="CM49" s="50">
        <v>3237</v>
      </c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>
        <v>1468</v>
      </c>
      <c r="DW49" s="50">
        <v>1912</v>
      </c>
      <c r="DX49" s="50">
        <f aca="true" t="shared" si="50" ref="DX49:DX60">DV49+CP49+CL49+T49</f>
        <v>4749</v>
      </c>
      <c r="DY49" s="50">
        <f aca="true" t="shared" si="51" ref="DY49:DY60">DW49+CQ49+CM49+U49</f>
        <v>5913</v>
      </c>
      <c r="DZ49" s="50">
        <f aca="true" t="shared" si="52" ref="DZ49:DZ60">DX49+R49+F49</f>
        <v>8972</v>
      </c>
      <c r="EA49" s="50">
        <f aca="true" t="shared" si="53" ref="EA49:EA60">DY49+S49+G49</f>
        <v>10593</v>
      </c>
      <c r="EB49" s="50">
        <f>17+35</f>
        <v>52</v>
      </c>
      <c r="EC49" s="50">
        <f>17+35+68</f>
        <v>120</v>
      </c>
      <c r="ED49" s="50">
        <f>571+94</f>
        <v>665</v>
      </c>
      <c r="EE49" s="50">
        <f>11+94</f>
        <v>105</v>
      </c>
      <c r="EF49" s="50">
        <f aca="true" t="shared" si="54" ref="EF49:EF60">ED49+EB49</f>
        <v>717</v>
      </c>
      <c r="EG49" s="50">
        <f aca="true" t="shared" si="55" ref="EG49:EG60">EE49+EC49</f>
        <v>225</v>
      </c>
      <c r="EH49" s="50">
        <f aca="true" t="shared" si="56" ref="EH49:EH60">EF49+DZ49</f>
        <v>9689</v>
      </c>
      <c r="EI49" s="50">
        <f aca="true" t="shared" si="57" ref="EI49:EI60">EG49+EA49</f>
        <v>10818</v>
      </c>
      <c r="EJ49" s="28">
        <f aca="true" t="shared" si="58" ref="EJ49:EJ60">EH49+EI49</f>
        <v>20507</v>
      </c>
      <c r="EL49" s="30">
        <f>278+79</f>
        <v>357</v>
      </c>
      <c r="EM49" s="31">
        <f aca="true" t="shared" si="59" ref="EM49:EM60">EJ49+EL49</f>
        <v>20864</v>
      </c>
    </row>
    <row r="50" spans="1:143" ht="18" customHeight="1" hidden="1">
      <c r="A50" s="33" t="s">
        <v>1</v>
      </c>
      <c r="B50" s="52">
        <v>4628</v>
      </c>
      <c r="C50" s="52">
        <v>4124</v>
      </c>
      <c r="D50" s="52"/>
      <c r="E50" s="52"/>
      <c r="F50" s="52">
        <f t="shared" si="49"/>
        <v>4628</v>
      </c>
      <c r="G50" s="52">
        <f t="shared" si="49"/>
        <v>4124</v>
      </c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3">
        <v>679</v>
      </c>
      <c r="U50" s="52">
        <v>630</v>
      </c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>
        <v>493</v>
      </c>
      <c r="AK50" s="52">
        <v>446</v>
      </c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>
        <v>479</v>
      </c>
      <c r="BQ50" s="52">
        <v>468</v>
      </c>
      <c r="BR50" s="52"/>
      <c r="BS50" s="52"/>
      <c r="BT50" s="52">
        <v>462</v>
      </c>
      <c r="BU50" s="52">
        <v>459</v>
      </c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>
        <v>2521</v>
      </c>
      <c r="CM50" s="52">
        <v>2603</v>
      </c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>
        <v>1434</v>
      </c>
      <c r="DW50" s="52">
        <v>1373</v>
      </c>
      <c r="DX50" s="52">
        <f t="shared" si="50"/>
        <v>4634</v>
      </c>
      <c r="DY50" s="52">
        <f t="shared" si="51"/>
        <v>4606</v>
      </c>
      <c r="DZ50" s="52">
        <f t="shared" si="52"/>
        <v>9262</v>
      </c>
      <c r="EA50" s="52">
        <f t="shared" si="53"/>
        <v>8730</v>
      </c>
      <c r="EB50" s="52">
        <f>17+3+26</f>
        <v>46</v>
      </c>
      <c r="EC50" s="52">
        <f>17+13+26</f>
        <v>56</v>
      </c>
      <c r="ED50" s="52">
        <f>109+2</f>
        <v>111</v>
      </c>
      <c r="EE50" s="52">
        <f>109+1</f>
        <v>110</v>
      </c>
      <c r="EF50" s="52">
        <f t="shared" si="54"/>
        <v>157</v>
      </c>
      <c r="EG50" s="52">
        <f t="shared" si="55"/>
        <v>166</v>
      </c>
      <c r="EH50" s="52">
        <f t="shared" si="56"/>
        <v>9419</v>
      </c>
      <c r="EI50" s="52">
        <f t="shared" si="57"/>
        <v>8896</v>
      </c>
      <c r="EJ50" s="54">
        <f t="shared" si="58"/>
        <v>18315</v>
      </c>
      <c r="EK50" s="40"/>
      <c r="EL50" s="55">
        <v>256</v>
      </c>
      <c r="EM50" s="56">
        <f t="shared" si="59"/>
        <v>18571</v>
      </c>
    </row>
    <row r="51" spans="1:143" ht="18" customHeight="1" hidden="1">
      <c r="A51" s="26" t="s">
        <v>2</v>
      </c>
      <c r="B51" s="50">
        <v>5518</v>
      </c>
      <c r="C51" s="50">
        <v>5286</v>
      </c>
      <c r="D51" s="50"/>
      <c r="E51" s="50"/>
      <c r="F51" s="50">
        <f t="shared" si="49"/>
        <v>5518</v>
      </c>
      <c r="G51" s="50">
        <f t="shared" si="49"/>
        <v>5286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1">
        <v>843</v>
      </c>
      <c r="U51" s="50">
        <v>717</v>
      </c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>
        <v>510</v>
      </c>
      <c r="AK51" s="50">
        <v>570</v>
      </c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>
        <v>513</v>
      </c>
      <c r="BQ51" s="50">
        <v>549</v>
      </c>
      <c r="BR51" s="50"/>
      <c r="BS51" s="50"/>
      <c r="BT51" s="50">
        <v>674</v>
      </c>
      <c r="BU51" s="50">
        <v>613</v>
      </c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>
        <v>3041</v>
      </c>
      <c r="CM51" s="50">
        <v>3094</v>
      </c>
      <c r="CN51" s="50"/>
      <c r="CO51" s="50"/>
      <c r="CP51" s="50">
        <v>62</v>
      </c>
      <c r="CQ51" s="50">
        <v>60</v>
      </c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>
        <v>1697</v>
      </c>
      <c r="DW51" s="50">
        <v>1732</v>
      </c>
      <c r="DX51" s="50">
        <f t="shared" si="50"/>
        <v>5643</v>
      </c>
      <c r="DY51" s="50">
        <f t="shared" si="51"/>
        <v>5603</v>
      </c>
      <c r="DZ51" s="50">
        <f t="shared" si="52"/>
        <v>11161</v>
      </c>
      <c r="EA51" s="50">
        <f t="shared" si="53"/>
        <v>10889</v>
      </c>
      <c r="EB51" s="50">
        <f>30+2+1</f>
        <v>33</v>
      </c>
      <c r="EC51" s="50">
        <f>30+6+1</f>
        <v>37</v>
      </c>
      <c r="ED51" s="50">
        <f>103</f>
        <v>103</v>
      </c>
      <c r="EE51" s="50">
        <v>103</v>
      </c>
      <c r="EF51" s="50">
        <f t="shared" si="54"/>
        <v>136</v>
      </c>
      <c r="EG51" s="50">
        <f t="shared" si="55"/>
        <v>140</v>
      </c>
      <c r="EH51" s="50">
        <f t="shared" si="56"/>
        <v>11297</v>
      </c>
      <c r="EI51" s="50">
        <f t="shared" si="57"/>
        <v>11029</v>
      </c>
      <c r="EJ51" s="28">
        <f t="shared" si="58"/>
        <v>22326</v>
      </c>
      <c r="EK51" s="42"/>
      <c r="EL51" s="30">
        <f>197</f>
        <v>197</v>
      </c>
      <c r="EM51" s="31">
        <f t="shared" si="59"/>
        <v>22523</v>
      </c>
    </row>
    <row r="52" spans="1:143" ht="18" customHeight="1" hidden="1">
      <c r="A52" s="41" t="s">
        <v>3</v>
      </c>
      <c r="B52" s="57"/>
      <c r="C52" s="57"/>
      <c r="D52" s="57"/>
      <c r="E52" s="57"/>
      <c r="F52" s="57">
        <v>6163</v>
      </c>
      <c r="G52" s="57">
        <v>6141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8">
        <v>426</v>
      </c>
      <c r="U52" s="57">
        <v>456</v>
      </c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>
        <v>357</v>
      </c>
      <c r="AK52" s="57">
        <v>460</v>
      </c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>
        <v>854</v>
      </c>
      <c r="BQ52" s="57">
        <v>768</v>
      </c>
      <c r="BR52" s="57"/>
      <c r="BS52" s="57"/>
      <c r="BT52" s="57">
        <v>721</v>
      </c>
      <c r="BU52" s="57">
        <v>768</v>
      </c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>
        <v>3524</v>
      </c>
      <c r="CM52" s="57">
        <v>3584</v>
      </c>
      <c r="CN52" s="57"/>
      <c r="CO52" s="57"/>
      <c r="CP52" s="57">
        <v>599</v>
      </c>
      <c r="CQ52" s="57">
        <v>470</v>
      </c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>
        <v>1932</v>
      </c>
      <c r="DW52" s="57">
        <v>1996</v>
      </c>
      <c r="DX52" s="52">
        <f t="shared" si="50"/>
        <v>6481</v>
      </c>
      <c r="DY52" s="52">
        <f t="shared" si="51"/>
        <v>6506</v>
      </c>
      <c r="DZ52" s="57">
        <f t="shared" si="52"/>
        <v>12644</v>
      </c>
      <c r="EA52" s="57">
        <f t="shared" si="53"/>
        <v>12647</v>
      </c>
      <c r="EB52" s="57">
        <f>19+6+20+4</f>
        <v>49</v>
      </c>
      <c r="EC52" s="57">
        <f>22+6+20+5</f>
        <v>53</v>
      </c>
      <c r="ED52" s="57">
        <f>73+15</f>
        <v>88</v>
      </c>
      <c r="EE52" s="57">
        <f>1+73+7</f>
        <v>81</v>
      </c>
      <c r="EF52" s="57">
        <f t="shared" si="54"/>
        <v>137</v>
      </c>
      <c r="EG52" s="57">
        <f t="shared" si="55"/>
        <v>134</v>
      </c>
      <c r="EH52" s="57">
        <f t="shared" si="56"/>
        <v>12781</v>
      </c>
      <c r="EI52" s="57">
        <f t="shared" si="57"/>
        <v>12781</v>
      </c>
      <c r="EJ52" s="35">
        <f t="shared" si="58"/>
        <v>25562</v>
      </c>
      <c r="EL52" s="37">
        <v>0</v>
      </c>
      <c r="EM52" s="38">
        <f t="shared" si="59"/>
        <v>25562</v>
      </c>
    </row>
    <row r="53" spans="1:143" ht="18" customHeight="1" hidden="1">
      <c r="A53" s="26" t="s">
        <v>4</v>
      </c>
      <c r="B53" s="50"/>
      <c r="C53" s="50"/>
      <c r="D53" s="50"/>
      <c r="E53" s="50"/>
      <c r="F53" s="50">
        <f>22+16+6957</f>
        <v>6995</v>
      </c>
      <c r="G53" s="50">
        <f>2+62+6570</f>
        <v>6634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1">
        <f>-123+9+534</f>
        <v>420</v>
      </c>
      <c r="U53" s="50">
        <f>131-8+446</f>
        <v>569</v>
      </c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>
        <f>2+401</f>
        <v>403</v>
      </c>
      <c r="AK53" s="50">
        <v>392</v>
      </c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>
        <v>927</v>
      </c>
      <c r="BQ53" s="50">
        <v>695</v>
      </c>
      <c r="BR53" s="50"/>
      <c r="BS53" s="50"/>
      <c r="BT53" s="50">
        <v>806</v>
      </c>
      <c r="BU53" s="50">
        <f>1+4+637</f>
        <v>642</v>
      </c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>
        <v>4207</v>
      </c>
      <c r="CM53" s="50">
        <v>3958</v>
      </c>
      <c r="CN53" s="50"/>
      <c r="CO53" s="50"/>
      <c r="CP53" s="50">
        <v>649</v>
      </c>
      <c r="CQ53" s="50">
        <v>518</v>
      </c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>
        <v>2136</v>
      </c>
      <c r="DW53" s="50">
        <v>1729</v>
      </c>
      <c r="DX53" s="50">
        <f t="shared" si="50"/>
        <v>7412</v>
      </c>
      <c r="DY53" s="50">
        <f t="shared" si="51"/>
        <v>6774</v>
      </c>
      <c r="DZ53" s="50">
        <f t="shared" si="52"/>
        <v>14407</v>
      </c>
      <c r="EA53" s="50">
        <f t="shared" si="53"/>
        <v>13408</v>
      </c>
      <c r="EB53" s="50">
        <f>49+25+48</f>
        <v>122</v>
      </c>
      <c r="EC53" s="50">
        <f>75+25+5</f>
        <v>105</v>
      </c>
      <c r="ED53" s="50">
        <f>3+140+100</f>
        <v>243</v>
      </c>
      <c r="EE53" s="50">
        <f>1+140+92</f>
        <v>233</v>
      </c>
      <c r="EF53" s="50">
        <f t="shared" si="54"/>
        <v>365</v>
      </c>
      <c r="EG53" s="50">
        <f t="shared" si="55"/>
        <v>338</v>
      </c>
      <c r="EH53" s="50">
        <f t="shared" si="56"/>
        <v>14772</v>
      </c>
      <c r="EI53" s="50">
        <f t="shared" si="57"/>
        <v>13746</v>
      </c>
      <c r="EJ53" s="28">
        <f t="shared" si="58"/>
        <v>28518</v>
      </c>
      <c r="EK53" s="40"/>
      <c r="EL53" s="30">
        <v>0</v>
      </c>
      <c r="EM53" s="31">
        <f t="shared" si="59"/>
        <v>28518</v>
      </c>
    </row>
    <row r="54" spans="1:143" ht="18" customHeight="1" hidden="1">
      <c r="A54" s="41" t="s">
        <v>5</v>
      </c>
      <c r="B54" s="57"/>
      <c r="C54" s="57"/>
      <c r="D54" s="57"/>
      <c r="E54" s="57"/>
      <c r="F54" s="57">
        <v>7841</v>
      </c>
      <c r="G54" s="57">
        <v>7992</v>
      </c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>
        <v>54</v>
      </c>
      <c r="S54" s="57">
        <v>55</v>
      </c>
      <c r="T54" s="58">
        <v>696</v>
      </c>
      <c r="U54" s="57">
        <v>578</v>
      </c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>
        <v>417</v>
      </c>
      <c r="AK54" s="57">
        <v>390</v>
      </c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>
        <v>1141</v>
      </c>
      <c r="BQ54" s="57">
        <v>1018</v>
      </c>
      <c r="BR54" s="57"/>
      <c r="BS54" s="57"/>
      <c r="BT54" s="57">
        <v>828</v>
      </c>
      <c r="BU54" s="57">
        <v>839</v>
      </c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>
        <v>4924</v>
      </c>
      <c r="CM54" s="57">
        <v>4898</v>
      </c>
      <c r="CN54" s="57"/>
      <c r="CO54" s="57"/>
      <c r="CP54" s="57">
        <v>759</v>
      </c>
      <c r="CQ54" s="57">
        <v>728</v>
      </c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>
        <v>2386</v>
      </c>
      <c r="DW54" s="57">
        <v>2247</v>
      </c>
      <c r="DX54" s="52">
        <f t="shared" si="50"/>
        <v>8765</v>
      </c>
      <c r="DY54" s="52">
        <f t="shared" si="51"/>
        <v>8451</v>
      </c>
      <c r="DZ54" s="57">
        <f t="shared" si="52"/>
        <v>16660</v>
      </c>
      <c r="EA54" s="57">
        <f t="shared" si="53"/>
        <v>16498</v>
      </c>
      <c r="EB54" s="57">
        <f>35+7+42</f>
        <v>84</v>
      </c>
      <c r="EC54" s="57">
        <f>17+6+42+4</f>
        <v>69</v>
      </c>
      <c r="ED54" s="57">
        <f>5+158+1095</f>
        <v>1258</v>
      </c>
      <c r="EE54" s="57">
        <f>5+158+1401</f>
        <v>1564</v>
      </c>
      <c r="EF54" s="57">
        <f t="shared" si="54"/>
        <v>1342</v>
      </c>
      <c r="EG54" s="57">
        <f t="shared" si="55"/>
        <v>1633</v>
      </c>
      <c r="EH54" s="57">
        <f t="shared" si="56"/>
        <v>18002</v>
      </c>
      <c r="EI54" s="57">
        <f t="shared" si="57"/>
        <v>18131</v>
      </c>
      <c r="EJ54" s="35">
        <f t="shared" si="58"/>
        <v>36133</v>
      </c>
      <c r="EL54" s="37">
        <v>0</v>
      </c>
      <c r="EM54" s="38">
        <f t="shared" si="59"/>
        <v>36133</v>
      </c>
    </row>
    <row r="55" spans="1:143" ht="18" customHeight="1" hidden="1">
      <c r="A55" s="26" t="s">
        <v>6</v>
      </c>
      <c r="B55" s="50"/>
      <c r="C55" s="50"/>
      <c r="D55" s="50"/>
      <c r="E55" s="50"/>
      <c r="F55" s="50">
        <v>8421</v>
      </c>
      <c r="G55" s="50">
        <v>8139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>
        <v>14</v>
      </c>
      <c r="S55" s="50">
        <v>30</v>
      </c>
      <c r="T55" s="51">
        <v>581</v>
      </c>
      <c r="U55" s="50">
        <v>447</v>
      </c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>
        <v>218</v>
      </c>
      <c r="AK55" s="50">
        <v>182</v>
      </c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>
        <v>1066</v>
      </c>
      <c r="BQ55" s="50">
        <v>948</v>
      </c>
      <c r="BR55" s="50"/>
      <c r="BS55" s="50"/>
      <c r="BT55" s="50">
        <v>768</v>
      </c>
      <c r="BU55" s="50">
        <v>748</v>
      </c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>
        <v>4521</v>
      </c>
      <c r="CM55" s="50">
        <v>4510</v>
      </c>
      <c r="CN55" s="50"/>
      <c r="CO55" s="50"/>
      <c r="CP55" s="50">
        <v>732</v>
      </c>
      <c r="CQ55" s="50">
        <v>664</v>
      </c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>
        <v>2052</v>
      </c>
      <c r="DW55" s="50">
        <v>1878</v>
      </c>
      <c r="DX55" s="50">
        <f t="shared" si="50"/>
        <v>7886</v>
      </c>
      <c r="DY55" s="50">
        <f t="shared" si="51"/>
        <v>7499</v>
      </c>
      <c r="DZ55" s="50">
        <f t="shared" si="52"/>
        <v>16321</v>
      </c>
      <c r="EA55" s="50">
        <f t="shared" si="53"/>
        <v>15668</v>
      </c>
      <c r="EB55" s="50">
        <f>3+25+26+24</f>
        <v>78</v>
      </c>
      <c r="EC55" s="50">
        <f>3+25+26+24</f>
        <v>78</v>
      </c>
      <c r="ED55" s="50">
        <f>3+8+635+203+1</f>
        <v>850</v>
      </c>
      <c r="EE55" s="50">
        <f>3+8+612+203+2</f>
        <v>828</v>
      </c>
      <c r="EF55" s="50">
        <f t="shared" si="54"/>
        <v>928</v>
      </c>
      <c r="EG55" s="50">
        <f t="shared" si="55"/>
        <v>906</v>
      </c>
      <c r="EH55" s="50">
        <f t="shared" si="56"/>
        <v>17249</v>
      </c>
      <c r="EI55" s="50">
        <f t="shared" si="57"/>
        <v>16574</v>
      </c>
      <c r="EJ55" s="28">
        <f t="shared" si="58"/>
        <v>33823</v>
      </c>
      <c r="EL55" s="30">
        <v>0</v>
      </c>
      <c r="EM55" s="31">
        <f t="shared" si="59"/>
        <v>33823</v>
      </c>
    </row>
    <row r="56" spans="1:143" ht="18" customHeight="1" hidden="1">
      <c r="A56" s="41" t="s">
        <v>7</v>
      </c>
      <c r="B56" s="57"/>
      <c r="C56" s="57"/>
      <c r="D56" s="57"/>
      <c r="E56" s="57"/>
      <c r="F56" s="57">
        <f>8312-R56</f>
        <v>8243</v>
      </c>
      <c r="G56" s="57">
        <f>8237-S56</f>
        <v>8202</v>
      </c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>
        <v>69</v>
      </c>
      <c r="S56" s="57">
        <v>35</v>
      </c>
      <c r="T56" s="58">
        <v>630</v>
      </c>
      <c r="U56" s="57">
        <v>587</v>
      </c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>
        <v>132</v>
      </c>
      <c r="AK56" s="57">
        <v>111</v>
      </c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>
        <v>1218</v>
      </c>
      <c r="BQ56" s="57">
        <v>1232</v>
      </c>
      <c r="BR56" s="57"/>
      <c r="BS56" s="57"/>
      <c r="BT56" s="57">
        <v>694</v>
      </c>
      <c r="BU56" s="57">
        <v>827</v>
      </c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>
        <v>4746</v>
      </c>
      <c r="CM56" s="57">
        <v>5114</v>
      </c>
      <c r="CN56" s="57"/>
      <c r="CO56" s="57"/>
      <c r="CP56" s="57">
        <v>625</v>
      </c>
      <c r="CQ56" s="57">
        <v>711</v>
      </c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>
        <v>2044</v>
      </c>
      <c r="DW56" s="57">
        <v>2170</v>
      </c>
      <c r="DX56" s="52">
        <f t="shared" si="50"/>
        <v>8045</v>
      </c>
      <c r="DY56" s="52">
        <f t="shared" si="51"/>
        <v>8582</v>
      </c>
      <c r="DZ56" s="52">
        <f t="shared" si="52"/>
        <v>16357</v>
      </c>
      <c r="EA56" s="52">
        <f t="shared" si="53"/>
        <v>16819</v>
      </c>
      <c r="EB56" s="57">
        <f>36+32</f>
        <v>68</v>
      </c>
      <c r="EC56" s="57">
        <f>42+32</f>
        <v>74</v>
      </c>
      <c r="ED56" s="57">
        <f>1+310+266+323</f>
        <v>900</v>
      </c>
      <c r="EE56" s="57">
        <f>10+232+266+400</f>
        <v>908</v>
      </c>
      <c r="EF56" s="57">
        <f t="shared" si="54"/>
        <v>968</v>
      </c>
      <c r="EG56" s="57">
        <f t="shared" si="55"/>
        <v>982</v>
      </c>
      <c r="EH56" s="57">
        <f t="shared" si="56"/>
        <v>17325</v>
      </c>
      <c r="EI56" s="57">
        <f t="shared" si="57"/>
        <v>17801</v>
      </c>
      <c r="EJ56" s="35">
        <f t="shared" si="58"/>
        <v>35126</v>
      </c>
      <c r="EL56" s="37">
        <v>0</v>
      </c>
      <c r="EM56" s="38">
        <f t="shared" si="59"/>
        <v>35126</v>
      </c>
    </row>
    <row r="57" spans="1:143" ht="18" customHeight="1" hidden="1">
      <c r="A57" s="26" t="s">
        <v>8</v>
      </c>
      <c r="B57" s="50"/>
      <c r="C57" s="50"/>
      <c r="D57" s="50"/>
      <c r="E57" s="50"/>
      <c r="F57" s="50">
        <f>7210-R57</f>
        <v>7160</v>
      </c>
      <c r="G57" s="50">
        <f>7191-S57</f>
        <v>7164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>
        <v>50</v>
      </c>
      <c r="S57" s="50">
        <v>27</v>
      </c>
      <c r="T57" s="51">
        <v>520</v>
      </c>
      <c r="U57" s="50">
        <v>410</v>
      </c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>
        <v>211</v>
      </c>
      <c r="AK57" s="50">
        <v>303</v>
      </c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>
        <v>692</v>
      </c>
      <c r="BQ57" s="50">
        <v>827</v>
      </c>
      <c r="BR57" s="50"/>
      <c r="BS57" s="50"/>
      <c r="BT57" s="50">
        <v>766</v>
      </c>
      <c r="BU57" s="50">
        <v>891</v>
      </c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>
        <v>4888</v>
      </c>
      <c r="CM57" s="50">
        <v>4578</v>
      </c>
      <c r="CN57" s="50"/>
      <c r="CO57" s="50"/>
      <c r="CP57" s="50">
        <v>573</v>
      </c>
      <c r="CQ57" s="50">
        <v>540</v>
      </c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>
        <v>1669</v>
      </c>
      <c r="DW57" s="50">
        <v>2021</v>
      </c>
      <c r="DX57" s="50">
        <f t="shared" si="50"/>
        <v>7650</v>
      </c>
      <c r="DY57" s="50">
        <f t="shared" si="51"/>
        <v>7549</v>
      </c>
      <c r="DZ57" s="50">
        <f t="shared" si="52"/>
        <v>14860</v>
      </c>
      <c r="EA57" s="50">
        <f t="shared" si="53"/>
        <v>14740</v>
      </c>
      <c r="EB57" s="50">
        <f>11+1</f>
        <v>12</v>
      </c>
      <c r="EC57" s="50">
        <f>11+1+1</f>
        <v>13</v>
      </c>
      <c r="ED57" s="50">
        <f>64+4+1+8+146+5+97+1+34+148+161</f>
        <v>669</v>
      </c>
      <c r="EE57" s="50">
        <f>64+1+148+162+148+110</f>
        <v>633</v>
      </c>
      <c r="EF57" s="50">
        <f t="shared" si="54"/>
        <v>681</v>
      </c>
      <c r="EG57" s="50">
        <f t="shared" si="55"/>
        <v>646</v>
      </c>
      <c r="EH57" s="50">
        <f t="shared" si="56"/>
        <v>15541</v>
      </c>
      <c r="EI57" s="50">
        <f t="shared" si="57"/>
        <v>15386</v>
      </c>
      <c r="EJ57" s="28">
        <f t="shared" si="58"/>
        <v>30927</v>
      </c>
      <c r="EL57" s="30">
        <v>0</v>
      </c>
      <c r="EM57" s="31">
        <f t="shared" si="59"/>
        <v>30927</v>
      </c>
    </row>
    <row r="58" spans="1:143" ht="18" customHeight="1" hidden="1">
      <c r="A58" s="41" t="s">
        <v>9</v>
      </c>
      <c r="B58" s="57"/>
      <c r="C58" s="57"/>
      <c r="D58" s="57"/>
      <c r="E58" s="57"/>
      <c r="F58" s="57">
        <v>6427</v>
      </c>
      <c r="G58" s="57">
        <v>5645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8">
        <v>370</v>
      </c>
      <c r="U58" s="57">
        <v>398</v>
      </c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>
        <v>27</v>
      </c>
      <c r="AK58" s="57">
        <v>18</v>
      </c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>
        <v>443</v>
      </c>
      <c r="BQ58" s="57">
        <v>413</v>
      </c>
      <c r="BR58" s="57"/>
      <c r="BS58" s="57"/>
      <c r="BT58" s="57">
        <v>477</v>
      </c>
      <c r="BU58" s="57">
        <v>493</v>
      </c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>
        <v>4936</v>
      </c>
      <c r="CM58" s="57">
        <v>4722</v>
      </c>
      <c r="CN58" s="57"/>
      <c r="CO58" s="57"/>
      <c r="CP58" s="57">
        <v>538</v>
      </c>
      <c r="CQ58" s="57">
        <v>527</v>
      </c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>
        <v>947</v>
      </c>
      <c r="DW58" s="57">
        <v>924</v>
      </c>
      <c r="DX58" s="52">
        <f t="shared" si="50"/>
        <v>6791</v>
      </c>
      <c r="DY58" s="52">
        <f t="shared" si="51"/>
        <v>6571</v>
      </c>
      <c r="DZ58" s="57">
        <f t="shared" si="52"/>
        <v>13218</v>
      </c>
      <c r="EA58" s="57">
        <f t="shared" si="53"/>
        <v>12216</v>
      </c>
      <c r="EB58" s="57">
        <f>4+25</f>
        <v>29</v>
      </c>
      <c r="EC58" s="57">
        <f>5+25</f>
        <v>30</v>
      </c>
      <c r="ED58" s="57">
        <f>118+11+82</f>
        <v>211</v>
      </c>
      <c r="EE58" s="57">
        <f>17+10+82+38</f>
        <v>147</v>
      </c>
      <c r="EF58" s="57">
        <f t="shared" si="54"/>
        <v>240</v>
      </c>
      <c r="EG58" s="57">
        <f t="shared" si="55"/>
        <v>177</v>
      </c>
      <c r="EH58" s="57">
        <f t="shared" si="56"/>
        <v>13458</v>
      </c>
      <c r="EI58" s="57">
        <f t="shared" si="57"/>
        <v>12393</v>
      </c>
      <c r="EJ58" s="35">
        <f t="shared" si="58"/>
        <v>25851</v>
      </c>
      <c r="EK58" s="40"/>
      <c r="EL58" s="37">
        <v>0</v>
      </c>
      <c r="EM58" s="38">
        <f t="shared" si="59"/>
        <v>25851</v>
      </c>
    </row>
    <row r="59" spans="1:143" ht="18" customHeight="1" hidden="1">
      <c r="A59" s="26" t="s">
        <v>10</v>
      </c>
      <c r="B59" s="50"/>
      <c r="C59" s="50"/>
      <c r="D59" s="50"/>
      <c r="E59" s="50"/>
      <c r="F59" s="50">
        <v>4806</v>
      </c>
      <c r="G59" s="50">
        <v>4634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1">
        <v>376</v>
      </c>
      <c r="U59" s="50">
        <v>393</v>
      </c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>
        <v>4458</v>
      </c>
      <c r="CM59" s="50">
        <v>4694</v>
      </c>
      <c r="CN59" s="50"/>
      <c r="CO59" s="50"/>
      <c r="CP59" s="50">
        <v>506</v>
      </c>
      <c r="CQ59" s="50">
        <v>497</v>
      </c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>
        <v>0</v>
      </c>
      <c r="DW59" s="50">
        <v>0</v>
      </c>
      <c r="DX59" s="50">
        <f t="shared" si="50"/>
        <v>5340</v>
      </c>
      <c r="DY59" s="50">
        <f t="shared" si="51"/>
        <v>5584</v>
      </c>
      <c r="DZ59" s="50">
        <f t="shared" si="52"/>
        <v>10146</v>
      </c>
      <c r="EA59" s="50">
        <f t="shared" si="53"/>
        <v>10218</v>
      </c>
      <c r="EB59" s="50">
        <f>21+16+1</f>
        <v>38</v>
      </c>
      <c r="EC59" s="50">
        <f>21+33+1</f>
        <v>55</v>
      </c>
      <c r="ED59" s="50">
        <f>67+29+3</f>
        <v>99</v>
      </c>
      <c r="EE59" s="50">
        <f>67+22+4</f>
        <v>93</v>
      </c>
      <c r="EF59" s="50">
        <f t="shared" si="54"/>
        <v>137</v>
      </c>
      <c r="EG59" s="50">
        <f t="shared" si="55"/>
        <v>148</v>
      </c>
      <c r="EH59" s="50">
        <f t="shared" si="56"/>
        <v>10283</v>
      </c>
      <c r="EI59" s="50">
        <f t="shared" si="57"/>
        <v>10366</v>
      </c>
      <c r="EJ59" s="28">
        <f t="shared" si="58"/>
        <v>20649</v>
      </c>
      <c r="EK59" s="40"/>
      <c r="EL59" s="30">
        <v>0</v>
      </c>
      <c r="EM59" s="31">
        <f t="shared" si="59"/>
        <v>20649</v>
      </c>
    </row>
    <row r="60" spans="1:143" ht="18" customHeight="1" hidden="1">
      <c r="A60" s="41" t="s">
        <v>11</v>
      </c>
      <c r="B60" s="57"/>
      <c r="C60" s="57"/>
      <c r="D60" s="57"/>
      <c r="E60" s="57"/>
      <c r="F60" s="57">
        <v>5779</v>
      </c>
      <c r="G60" s="57">
        <v>4770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8">
        <v>533</v>
      </c>
      <c r="U60" s="57">
        <v>445</v>
      </c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>
        <v>3937</v>
      </c>
      <c r="CM60" s="57">
        <v>3707</v>
      </c>
      <c r="CN60" s="57"/>
      <c r="CO60" s="57"/>
      <c r="CP60" s="57">
        <v>769</v>
      </c>
      <c r="CQ60" s="57">
        <v>433</v>
      </c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>
        <v>0</v>
      </c>
      <c r="DW60" s="57">
        <v>0</v>
      </c>
      <c r="DX60" s="52">
        <f t="shared" si="50"/>
        <v>5239</v>
      </c>
      <c r="DY60" s="52">
        <f t="shared" si="51"/>
        <v>4585</v>
      </c>
      <c r="DZ60" s="57">
        <f t="shared" si="52"/>
        <v>11018</v>
      </c>
      <c r="EA60" s="57">
        <f t="shared" si="53"/>
        <v>9355</v>
      </c>
      <c r="EB60" s="57">
        <f>15+9+10</f>
        <v>34</v>
      </c>
      <c r="EC60" s="57">
        <f>21+4+10+4</f>
        <v>39</v>
      </c>
      <c r="ED60" s="57">
        <f>4+59+8</f>
        <v>71</v>
      </c>
      <c r="EE60" s="57">
        <f>8+59+2</f>
        <v>69</v>
      </c>
      <c r="EF60" s="57">
        <f t="shared" si="54"/>
        <v>105</v>
      </c>
      <c r="EG60" s="57">
        <f t="shared" si="55"/>
        <v>108</v>
      </c>
      <c r="EH60" s="57">
        <f t="shared" si="56"/>
        <v>11123</v>
      </c>
      <c r="EI60" s="57">
        <f t="shared" si="57"/>
        <v>9463</v>
      </c>
      <c r="EJ60" s="35">
        <f t="shared" si="58"/>
        <v>20586</v>
      </c>
      <c r="EK60" s="59"/>
      <c r="EL60" s="37">
        <v>41</v>
      </c>
      <c r="EM60" s="38">
        <f t="shared" si="59"/>
        <v>20627</v>
      </c>
    </row>
    <row r="61" spans="1:143" ht="18" customHeight="1" thickBot="1" thickTop="1">
      <c r="A61" s="62">
        <v>2001</v>
      </c>
      <c r="B61" s="63">
        <f aca="true" t="shared" si="60" ref="B61:G61">SUM(B49:B60)</f>
        <v>14369</v>
      </c>
      <c r="C61" s="63">
        <f t="shared" si="60"/>
        <v>14090</v>
      </c>
      <c r="D61" s="63">
        <f t="shared" si="60"/>
        <v>0</v>
      </c>
      <c r="E61" s="63">
        <f t="shared" si="60"/>
        <v>0</v>
      </c>
      <c r="F61" s="63">
        <f t="shared" si="60"/>
        <v>76204</v>
      </c>
      <c r="G61" s="63">
        <f t="shared" si="60"/>
        <v>73411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f>R61</f>
        <v>187</v>
      </c>
      <c r="O61" s="63">
        <f>S61</f>
        <v>147</v>
      </c>
      <c r="P61" s="63"/>
      <c r="Q61" s="63"/>
      <c r="R61" s="63">
        <f aca="true" t="shared" si="61" ref="R61:W61">SUM(R49:R60)</f>
        <v>187</v>
      </c>
      <c r="S61" s="63">
        <f t="shared" si="61"/>
        <v>147</v>
      </c>
      <c r="T61" s="63">
        <f t="shared" si="61"/>
        <v>6728</v>
      </c>
      <c r="U61" s="63">
        <f t="shared" si="61"/>
        <v>6394</v>
      </c>
      <c r="V61" s="63">
        <f t="shared" si="61"/>
        <v>0</v>
      </c>
      <c r="W61" s="63">
        <f t="shared" si="61"/>
        <v>0</v>
      </c>
      <c r="X61" s="63">
        <v>0</v>
      </c>
      <c r="Y61" s="63">
        <v>0</v>
      </c>
      <c r="Z61" s="63"/>
      <c r="AA61" s="63"/>
      <c r="AB61" s="63">
        <v>0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f>SUM(AJ49:AJ60)</f>
        <v>3313</v>
      </c>
      <c r="AK61" s="63">
        <f>SUM(AK49:AK60)</f>
        <v>3436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0</v>
      </c>
      <c r="BD61" s="63">
        <v>0</v>
      </c>
      <c r="BE61" s="63">
        <v>0</v>
      </c>
      <c r="BF61" s="63">
        <v>0</v>
      </c>
      <c r="BG61" s="63">
        <v>0</v>
      </c>
      <c r="BH61" s="63">
        <v>0</v>
      </c>
      <c r="BI61" s="63">
        <v>0</v>
      </c>
      <c r="BJ61" s="63">
        <v>0</v>
      </c>
      <c r="BK61" s="63">
        <v>0</v>
      </c>
      <c r="BL61" s="63">
        <v>0</v>
      </c>
      <c r="BM61" s="63">
        <v>0</v>
      </c>
      <c r="BN61" s="63">
        <v>0</v>
      </c>
      <c r="BO61" s="63">
        <v>0</v>
      </c>
      <c r="BP61" s="63">
        <f aca="true" t="shared" si="62" ref="BP61:BU61">SUM(BP49:BP60)</f>
        <v>7881</v>
      </c>
      <c r="BQ61" s="63">
        <f t="shared" si="62"/>
        <v>7821</v>
      </c>
      <c r="BR61" s="63">
        <f t="shared" si="62"/>
        <v>0</v>
      </c>
      <c r="BS61" s="63">
        <f t="shared" si="62"/>
        <v>0</v>
      </c>
      <c r="BT61" s="63">
        <f t="shared" si="62"/>
        <v>6571</v>
      </c>
      <c r="BU61" s="63">
        <f t="shared" si="62"/>
        <v>6725</v>
      </c>
      <c r="BV61" s="63">
        <v>0</v>
      </c>
      <c r="BW61" s="63">
        <v>0</v>
      </c>
      <c r="BX61" s="63">
        <v>0</v>
      </c>
      <c r="BY61" s="63">
        <v>0</v>
      </c>
      <c r="BZ61" s="63">
        <v>0</v>
      </c>
      <c r="CA61" s="63">
        <v>0</v>
      </c>
      <c r="CB61" s="63">
        <v>0</v>
      </c>
      <c r="CC61" s="63">
        <v>0</v>
      </c>
      <c r="CD61" s="63">
        <v>0</v>
      </c>
      <c r="CE61" s="63">
        <v>0</v>
      </c>
      <c r="CF61" s="63">
        <f aca="true" t="shared" si="63" ref="CF61:CQ61">SUM(CF49:CF60)</f>
        <v>0</v>
      </c>
      <c r="CG61" s="63">
        <f t="shared" si="63"/>
        <v>0</v>
      </c>
      <c r="CH61" s="63">
        <f t="shared" si="63"/>
        <v>0</v>
      </c>
      <c r="CI61" s="63">
        <f t="shared" si="63"/>
        <v>0</v>
      </c>
      <c r="CJ61" s="63">
        <v>0</v>
      </c>
      <c r="CK61" s="63">
        <v>0</v>
      </c>
      <c r="CL61" s="63">
        <f t="shared" si="63"/>
        <v>48330</v>
      </c>
      <c r="CM61" s="63">
        <f t="shared" si="63"/>
        <v>48699</v>
      </c>
      <c r="CN61" s="63">
        <v>0</v>
      </c>
      <c r="CO61" s="63">
        <v>0</v>
      </c>
      <c r="CP61" s="63">
        <f t="shared" si="63"/>
        <v>5812</v>
      </c>
      <c r="CQ61" s="63">
        <f t="shared" si="63"/>
        <v>5148</v>
      </c>
      <c r="CR61" s="63">
        <v>0</v>
      </c>
      <c r="CS61" s="63">
        <v>0</v>
      </c>
      <c r="CT61" s="63">
        <v>0</v>
      </c>
      <c r="CU61" s="63">
        <v>0</v>
      </c>
      <c r="CV61" s="63">
        <v>0</v>
      </c>
      <c r="CW61" s="63">
        <v>0</v>
      </c>
      <c r="CX61" s="63">
        <v>0</v>
      </c>
      <c r="CY61" s="63">
        <v>0</v>
      </c>
      <c r="CZ61" s="63">
        <v>0</v>
      </c>
      <c r="DA61" s="63">
        <v>0</v>
      </c>
      <c r="DB61" s="63">
        <v>0</v>
      </c>
      <c r="DC61" s="63">
        <v>0</v>
      </c>
      <c r="DD61" s="63">
        <v>0</v>
      </c>
      <c r="DE61" s="63">
        <v>0</v>
      </c>
      <c r="DF61" s="63">
        <v>0</v>
      </c>
      <c r="DG61" s="63">
        <v>0</v>
      </c>
      <c r="DH61" s="63">
        <v>0</v>
      </c>
      <c r="DI61" s="63">
        <v>0</v>
      </c>
      <c r="DJ61" s="63">
        <v>0</v>
      </c>
      <c r="DK61" s="63">
        <v>0</v>
      </c>
      <c r="DL61" s="63">
        <v>0</v>
      </c>
      <c r="DM61" s="63">
        <v>0</v>
      </c>
      <c r="DN61" s="63">
        <v>0</v>
      </c>
      <c r="DO61" s="63">
        <v>0</v>
      </c>
      <c r="DP61" s="63">
        <v>0</v>
      </c>
      <c r="DQ61" s="63">
        <v>0</v>
      </c>
      <c r="DR61" s="63">
        <v>0</v>
      </c>
      <c r="DS61" s="63">
        <v>0</v>
      </c>
      <c r="DT61" s="63">
        <v>0</v>
      </c>
      <c r="DU61" s="63">
        <v>0</v>
      </c>
      <c r="DV61" s="63">
        <f aca="true" t="shared" si="64" ref="DV61:EE61">SUM(DV49:DV60)</f>
        <v>17765</v>
      </c>
      <c r="DW61" s="63">
        <f t="shared" si="64"/>
        <v>17982</v>
      </c>
      <c r="DX61" s="63">
        <f t="shared" si="64"/>
        <v>78635</v>
      </c>
      <c r="DY61" s="63">
        <f t="shared" si="64"/>
        <v>78223</v>
      </c>
      <c r="DZ61" s="63">
        <f t="shared" si="64"/>
        <v>155026</v>
      </c>
      <c r="EA61" s="63">
        <f t="shared" si="64"/>
        <v>151781</v>
      </c>
      <c r="EB61" s="63">
        <f t="shared" si="64"/>
        <v>645</v>
      </c>
      <c r="EC61" s="63">
        <f t="shared" si="64"/>
        <v>729</v>
      </c>
      <c r="ED61" s="63">
        <f t="shared" si="64"/>
        <v>5268</v>
      </c>
      <c r="EE61" s="63">
        <f t="shared" si="64"/>
        <v>4874</v>
      </c>
      <c r="EF61" s="63">
        <f>EB61+ED61</f>
        <v>5913</v>
      </c>
      <c r="EG61" s="63">
        <f>EC61+EE61</f>
        <v>5603</v>
      </c>
      <c r="EH61" s="63">
        <f>DZ61+EF61</f>
        <v>160939</v>
      </c>
      <c r="EI61" s="63">
        <f>EA61+EG61</f>
        <v>157384</v>
      </c>
      <c r="EJ61" s="64">
        <f>EH61+EI61</f>
        <v>318323</v>
      </c>
      <c r="EK61" s="29"/>
      <c r="EL61" s="65">
        <f>SUM(EL49:EL60)</f>
        <v>851</v>
      </c>
      <c r="EM61" s="66">
        <f>EJ61+EL61</f>
        <v>319174</v>
      </c>
    </row>
    <row r="62" spans="1:143" ht="18" customHeight="1" hidden="1" thickTop="1">
      <c r="A62" s="37"/>
      <c r="B62" s="60"/>
      <c r="C62" s="60"/>
      <c r="D62" s="60"/>
      <c r="E62" s="61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43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44"/>
      <c r="EK62" s="59"/>
      <c r="EL62" s="37"/>
      <c r="EM62" s="44"/>
    </row>
    <row r="63" spans="1:143" ht="18" customHeight="1" hidden="1">
      <c r="A63" s="26" t="s">
        <v>0</v>
      </c>
      <c r="B63" s="50">
        <v>4223</v>
      </c>
      <c r="C63" s="50">
        <v>4680</v>
      </c>
      <c r="D63" s="50"/>
      <c r="E63" s="50"/>
      <c r="F63" s="50">
        <v>4425</v>
      </c>
      <c r="G63" s="50">
        <v>5125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1">
        <v>363</v>
      </c>
      <c r="U63" s="50">
        <v>440</v>
      </c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>
        <v>3836</v>
      </c>
      <c r="CM63" s="50">
        <v>4671</v>
      </c>
      <c r="CN63" s="50"/>
      <c r="CO63" s="50"/>
      <c r="CP63" s="50">
        <v>412</v>
      </c>
      <c r="CQ63" s="50">
        <v>542</v>
      </c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>
        <f aca="true" t="shared" si="65" ref="DX63:DX74">T63+CL63+CP63+DV63</f>
        <v>4611</v>
      </c>
      <c r="DY63" s="50">
        <f aca="true" t="shared" si="66" ref="DY63:DY74">U63+CM63+CQ63+DW63</f>
        <v>5653</v>
      </c>
      <c r="DZ63" s="50">
        <f aca="true" t="shared" si="67" ref="DZ63:DZ74">DX63+R63+F63</f>
        <v>9036</v>
      </c>
      <c r="EA63" s="50">
        <f aca="true" t="shared" si="68" ref="EA63:EA74">DY63+S63+G63</f>
        <v>10778</v>
      </c>
      <c r="EB63" s="50">
        <v>64</v>
      </c>
      <c r="EC63" s="50">
        <v>41</v>
      </c>
      <c r="ED63" s="50">
        <v>43</v>
      </c>
      <c r="EE63" s="50">
        <v>21</v>
      </c>
      <c r="EF63" s="50">
        <f aca="true" t="shared" si="69" ref="EF63:EF74">ED63+EB63</f>
        <v>107</v>
      </c>
      <c r="EG63" s="50">
        <f aca="true" t="shared" si="70" ref="EG63:EG74">EE63+EC63</f>
        <v>62</v>
      </c>
      <c r="EH63" s="50">
        <f aca="true" t="shared" si="71" ref="EH63:EH74">EF63+DZ63</f>
        <v>9143</v>
      </c>
      <c r="EI63" s="50">
        <f aca="true" t="shared" si="72" ref="EI63:EI74">EG63+EA63</f>
        <v>10840</v>
      </c>
      <c r="EJ63" s="28">
        <f aca="true" t="shared" si="73" ref="EJ63:EJ74">EH63+EI63</f>
        <v>19983</v>
      </c>
      <c r="EL63" s="30">
        <v>0</v>
      </c>
      <c r="EM63" s="31">
        <f aca="true" t="shared" si="74" ref="EM63:EM74">EJ63+EL63</f>
        <v>19983</v>
      </c>
    </row>
    <row r="64" spans="1:143" ht="18" customHeight="1" hidden="1">
      <c r="A64" s="33" t="s">
        <v>1</v>
      </c>
      <c r="B64" s="52">
        <v>4628</v>
      </c>
      <c r="C64" s="52">
        <v>4124</v>
      </c>
      <c r="D64" s="52"/>
      <c r="E64" s="52"/>
      <c r="F64" s="52">
        <v>5197</v>
      </c>
      <c r="G64" s="52">
        <v>5074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3">
        <v>329</v>
      </c>
      <c r="U64" s="52">
        <v>396</v>
      </c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>
        <v>3870</v>
      </c>
      <c r="CM64" s="52">
        <v>3926</v>
      </c>
      <c r="CN64" s="52"/>
      <c r="CO64" s="52"/>
      <c r="CP64" s="52">
        <v>500</v>
      </c>
      <c r="CQ64" s="52">
        <v>398</v>
      </c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>
        <f t="shared" si="65"/>
        <v>4699</v>
      </c>
      <c r="DY64" s="52">
        <f t="shared" si="66"/>
        <v>4720</v>
      </c>
      <c r="DZ64" s="52">
        <f t="shared" si="67"/>
        <v>9896</v>
      </c>
      <c r="EA64" s="52">
        <f t="shared" si="68"/>
        <v>9794</v>
      </c>
      <c r="EB64" s="52">
        <f>3+10+4+8</f>
        <v>25</v>
      </c>
      <c r="EC64" s="52">
        <f>10+5+4+7</f>
        <v>26</v>
      </c>
      <c r="ED64" s="52">
        <f>131+53+204</f>
        <v>388</v>
      </c>
      <c r="EE64" s="52">
        <f>3+53+14</f>
        <v>70</v>
      </c>
      <c r="EF64" s="52">
        <f t="shared" si="69"/>
        <v>413</v>
      </c>
      <c r="EG64" s="52">
        <f t="shared" si="70"/>
        <v>96</v>
      </c>
      <c r="EH64" s="52">
        <f t="shared" si="71"/>
        <v>10309</v>
      </c>
      <c r="EI64" s="52">
        <f t="shared" si="72"/>
        <v>9890</v>
      </c>
      <c r="EJ64" s="54">
        <f t="shared" si="73"/>
        <v>20199</v>
      </c>
      <c r="EK64" s="40"/>
      <c r="EL64" s="55">
        <v>111</v>
      </c>
      <c r="EM64" s="56">
        <f t="shared" si="74"/>
        <v>20310</v>
      </c>
    </row>
    <row r="65" spans="1:143" ht="18" customHeight="1" hidden="1">
      <c r="A65" s="26" t="s">
        <v>2</v>
      </c>
      <c r="B65" s="50">
        <v>5518</v>
      </c>
      <c r="C65" s="50">
        <v>5286</v>
      </c>
      <c r="D65" s="50"/>
      <c r="E65" s="50"/>
      <c r="F65" s="50">
        <v>6335</v>
      </c>
      <c r="G65" s="50">
        <v>5887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1">
        <v>459</v>
      </c>
      <c r="U65" s="50">
        <v>538</v>
      </c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>
        <v>4383</v>
      </c>
      <c r="CM65" s="50">
        <v>4422</v>
      </c>
      <c r="CN65" s="50"/>
      <c r="CO65" s="50"/>
      <c r="CP65" s="50">
        <v>628</v>
      </c>
      <c r="CQ65" s="50">
        <v>477</v>
      </c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>
        <f t="shared" si="65"/>
        <v>5470</v>
      </c>
      <c r="DY65" s="50">
        <f t="shared" si="66"/>
        <v>5437</v>
      </c>
      <c r="DZ65" s="50">
        <f t="shared" si="67"/>
        <v>11805</v>
      </c>
      <c r="EA65" s="50">
        <f t="shared" si="68"/>
        <v>11324</v>
      </c>
      <c r="EB65" s="50">
        <f>2+14+2+40</f>
        <v>58</v>
      </c>
      <c r="EC65" s="50">
        <f>2+9+3+40</f>
        <v>54</v>
      </c>
      <c r="ED65" s="50">
        <f>6+90+159</f>
        <v>255</v>
      </c>
      <c r="EE65" s="50">
        <f>28+5+90+292</f>
        <v>415</v>
      </c>
      <c r="EF65" s="50">
        <f t="shared" si="69"/>
        <v>313</v>
      </c>
      <c r="EG65" s="50">
        <f t="shared" si="70"/>
        <v>469</v>
      </c>
      <c r="EH65" s="50">
        <f t="shared" si="71"/>
        <v>12118</v>
      </c>
      <c r="EI65" s="50">
        <f t="shared" si="72"/>
        <v>11793</v>
      </c>
      <c r="EJ65" s="28">
        <f t="shared" si="73"/>
        <v>23911</v>
      </c>
      <c r="EK65" s="42"/>
      <c r="EL65" s="30">
        <v>0</v>
      </c>
      <c r="EM65" s="31">
        <f t="shared" si="74"/>
        <v>23911</v>
      </c>
    </row>
    <row r="66" spans="1:143" ht="18" customHeight="1" hidden="1">
      <c r="A66" s="41" t="s">
        <v>3</v>
      </c>
      <c r="B66" s="57"/>
      <c r="C66" s="57"/>
      <c r="D66" s="57"/>
      <c r="E66" s="57"/>
      <c r="F66" s="57">
        <v>5722</v>
      </c>
      <c r="G66" s="57">
        <v>6286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8">
        <v>487</v>
      </c>
      <c r="U66" s="57">
        <v>585</v>
      </c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>
        <v>19</v>
      </c>
      <c r="CG66" s="57">
        <v>14</v>
      </c>
      <c r="CH66" s="57"/>
      <c r="CI66" s="57"/>
      <c r="CJ66" s="57"/>
      <c r="CK66" s="57"/>
      <c r="CL66" s="57">
        <v>4796</v>
      </c>
      <c r="CM66" s="57">
        <v>5352</v>
      </c>
      <c r="CN66" s="57"/>
      <c r="CO66" s="57"/>
      <c r="CP66" s="57">
        <v>695</v>
      </c>
      <c r="CQ66" s="57">
        <v>687</v>
      </c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>
        <v>19</v>
      </c>
      <c r="DW66" s="57">
        <v>14</v>
      </c>
      <c r="DX66" s="52">
        <f t="shared" si="65"/>
        <v>5997</v>
      </c>
      <c r="DY66" s="52">
        <f t="shared" si="66"/>
        <v>6638</v>
      </c>
      <c r="DZ66" s="57">
        <f t="shared" si="67"/>
        <v>11719</v>
      </c>
      <c r="EA66" s="57">
        <f t="shared" si="68"/>
        <v>12924</v>
      </c>
      <c r="EB66" s="57">
        <f>4+30+28</f>
        <v>62</v>
      </c>
      <c r="EC66" s="57">
        <f>3+37+28</f>
        <v>68</v>
      </c>
      <c r="ED66" s="57">
        <f>3+2+100+268+134</f>
        <v>507</v>
      </c>
      <c r="EE66" s="57">
        <f>5+2+100+280+243</f>
        <v>630</v>
      </c>
      <c r="EF66" s="57">
        <f t="shared" si="69"/>
        <v>569</v>
      </c>
      <c r="EG66" s="57">
        <f t="shared" si="70"/>
        <v>698</v>
      </c>
      <c r="EH66" s="57">
        <f t="shared" si="71"/>
        <v>12288</v>
      </c>
      <c r="EI66" s="57">
        <f t="shared" si="72"/>
        <v>13622</v>
      </c>
      <c r="EJ66" s="35">
        <f t="shared" si="73"/>
        <v>25910</v>
      </c>
      <c r="EL66" s="37">
        <v>28</v>
      </c>
      <c r="EM66" s="38">
        <f t="shared" si="74"/>
        <v>25938</v>
      </c>
    </row>
    <row r="67" spans="1:143" ht="18" customHeight="1" hidden="1">
      <c r="A67" s="26" t="s">
        <v>4</v>
      </c>
      <c r="B67" s="50"/>
      <c r="C67" s="50"/>
      <c r="D67" s="50"/>
      <c r="E67" s="50"/>
      <c r="F67" s="50">
        <v>6753</v>
      </c>
      <c r="G67" s="50">
        <v>6518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1">
        <v>636</v>
      </c>
      <c r="U67" s="50">
        <v>583</v>
      </c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>
        <v>48</v>
      </c>
      <c r="CG67" s="50">
        <v>46</v>
      </c>
      <c r="CH67" s="50"/>
      <c r="CI67" s="50"/>
      <c r="CJ67" s="50"/>
      <c r="CK67" s="50"/>
      <c r="CL67" s="50">
        <v>5318</v>
      </c>
      <c r="CM67" s="50">
        <v>5196</v>
      </c>
      <c r="CN67" s="50"/>
      <c r="CO67" s="50"/>
      <c r="CP67" s="50">
        <v>786</v>
      </c>
      <c r="CQ67" s="50">
        <v>652</v>
      </c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>
        <v>48</v>
      </c>
      <c r="DW67" s="50">
        <v>46</v>
      </c>
      <c r="DX67" s="50">
        <f t="shared" si="65"/>
        <v>6788</v>
      </c>
      <c r="DY67" s="50">
        <f t="shared" si="66"/>
        <v>6477</v>
      </c>
      <c r="DZ67" s="50">
        <f t="shared" si="67"/>
        <v>13541</v>
      </c>
      <c r="EA67" s="50">
        <f t="shared" si="68"/>
        <v>12995</v>
      </c>
      <c r="EB67" s="50">
        <v>67</v>
      </c>
      <c r="EC67" s="50">
        <v>536</v>
      </c>
      <c r="ED67" s="50">
        <v>618</v>
      </c>
      <c r="EE67" s="50">
        <v>307</v>
      </c>
      <c r="EF67" s="50">
        <f t="shared" si="69"/>
        <v>685</v>
      </c>
      <c r="EG67" s="50">
        <f t="shared" si="70"/>
        <v>843</v>
      </c>
      <c r="EH67" s="50">
        <f t="shared" si="71"/>
        <v>14226</v>
      </c>
      <c r="EI67" s="50">
        <f t="shared" si="72"/>
        <v>13838</v>
      </c>
      <c r="EJ67" s="28">
        <f t="shared" si="73"/>
        <v>28064</v>
      </c>
      <c r="EK67" s="40"/>
      <c r="EL67" s="30">
        <v>0</v>
      </c>
      <c r="EM67" s="31">
        <f t="shared" si="74"/>
        <v>28064</v>
      </c>
    </row>
    <row r="68" spans="1:143" ht="18" customHeight="1" hidden="1">
      <c r="A68" s="41" t="s">
        <v>5</v>
      </c>
      <c r="B68" s="57"/>
      <c r="C68" s="57"/>
      <c r="D68" s="57"/>
      <c r="E68" s="57"/>
      <c r="F68" s="57">
        <v>7251</v>
      </c>
      <c r="G68" s="57">
        <v>7248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8">
        <v>810</v>
      </c>
      <c r="U68" s="57">
        <v>813</v>
      </c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>
        <v>14</v>
      </c>
      <c r="CG68" s="57">
        <v>12</v>
      </c>
      <c r="CH68" s="57"/>
      <c r="CI68" s="57"/>
      <c r="CJ68" s="57"/>
      <c r="CK68" s="57"/>
      <c r="CL68" s="57">
        <v>6244</v>
      </c>
      <c r="CM68" s="57">
        <v>6482</v>
      </c>
      <c r="CN68" s="57"/>
      <c r="CO68" s="57"/>
      <c r="CP68" s="57">
        <v>988</v>
      </c>
      <c r="CQ68" s="57">
        <v>933</v>
      </c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>
        <v>14</v>
      </c>
      <c r="DW68" s="57">
        <v>12</v>
      </c>
      <c r="DX68" s="52">
        <f t="shared" si="65"/>
        <v>8056</v>
      </c>
      <c r="DY68" s="52">
        <f t="shared" si="66"/>
        <v>8240</v>
      </c>
      <c r="DZ68" s="57">
        <f t="shared" si="67"/>
        <v>15307</v>
      </c>
      <c r="EA68" s="57">
        <f t="shared" si="68"/>
        <v>15488</v>
      </c>
      <c r="EB68" s="57">
        <v>126</v>
      </c>
      <c r="EC68" s="57">
        <v>123</v>
      </c>
      <c r="ED68" s="57">
        <v>941</v>
      </c>
      <c r="EE68" s="57">
        <v>948</v>
      </c>
      <c r="EF68" s="57">
        <f t="shared" si="69"/>
        <v>1067</v>
      </c>
      <c r="EG68" s="57">
        <f t="shared" si="70"/>
        <v>1071</v>
      </c>
      <c r="EH68" s="57">
        <f t="shared" si="71"/>
        <v>16374</v>
      </c>
      <c r="EI68" s="57">
        <f t="shared" si="72"/>
        <v>16559</v>
      </c>
      <c r="EJ68" s="35">
        <f t="shared" si="73"/>
        <v>32933</v>
      </c>
      <c r="EL68" s="37">
        <v>0</v>
      </c>
      <c r="EM68" s="38">
        <f t="shared" si="74"/>
        <v>32933</v>
      </c>
    </row>
    <row r="69" spans="1:143" ht="18" customHeight="1" hidden="1">
      <c r="A69" s="26" t="s">
        <v>6</v>
      </c>
      <c r="B69" s="50"/>
      <c r="C69" s="50"/>
      <c r="D69" s="50"/>
      <c r="E69" s="50"/>
      <c r="F69" s="50">
        <v>8303</v>
      </c>
      <c r="G69" s="50">
        <v>7674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1">
        <v>858</v>
      </c>
      <c r="U69" s="50">
        <v>701</v>
      </c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>
        <v>4937</v>
      </c>
      <c r="CM69" s="50">
        <v>5159</v>
      </c>
      <c r="CN69" s="50"/>
      <c r="CO69" s="50"/>
      <c r="CP69" s="50">
        <v>1030</v>
      </c>
      <c r="CQ69" s="50">
        <v>831</v>
      </c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>
        <f t="shared" si="65"/>
        <v>6825</v>
      </c>
      <c r="DY69" s="50">
        <f t="shared" si="66"/>
        <v>6691</v>
      </c>
      <c r="DZ69" s="50">
        <f t="shared" si="67"/>
        <v>15128</v>
      </c>
      <c r="EA69" s="50">
        <f t="shared" si="68"/>
        <v>14365</v>
      </c>
      <c r="EB69" s="50">
        <v>74</v>
      </c>
      <c r="EC69" s="50">
        <v>101</v>
      </c>
      <c r="ED69" s="50">
        <v>1156</v>
      </c>
      <c r="EE69" s="50">
        <v>1189</v>
      </c>
      <c r="EF69" s="50">
        <f t="shared" si="69"/>
        <v>1230</v>
      </c>
      <c r="EG69" s="50">
        <f t="shared" si="70"/>
        <v>1290</v>
      </c>
      <c r="EH69" s="50">
        <f t="shared" si="71"/>
        <v>16358</v>
      </c>
      <c r="EI69" s="50">
        <f t="shared" si="72"/>
        <v>15655</v>
      </c>
      <c r="EJ69" s="28">
        <f t="shared" si="73"/>
        <v>32013</v>
      </c>
      <c r="EL69" s="30">
        <v>0</v>
      </c>
      <c r="EM69" s="31">
        <f t="shared" si="74"/>
        <v>32013</v>
      </c>
    </row>
    <row r="70" spans="1:143" ht="18" customHeight="1" hidden="1">
      <c r="A70" s="41" t="s">
        <v>7</v>
      </c>
      <c r="B70" s="57"/>
      <c r="C70" s="57"/>
      <c r="D70" s="57"/>
      <c r="E70" s="57"/>
      <c r="F70" s="57">
        <v>8148</v>
      </c>
      <c r="G70" s="57">
        <v>8264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8">
        <v>683</v>
      </c>
      <c r="U70" s="57">
        <v>745</v>
      </c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>
        <v>4919</v>
      </c>
      <c r="CM70" s="57">
        <v>5376</v>
      </c>
      <c r="CN70" s="57"/>
      <c r="CO70" s="57"/>
      <c r="CP70" s="57">
        <v>1038</v>
      </c>
      <c r="CQ70" s="57">
        <v>887</v>
      </c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2">
        <f t="shared" si="65"/>
        <v>6640</v>
      </c>
      <c r="DY70" s="52">
        <f t="shared" si="66"/>
        <v>7008</v>
      </c>
      <c r="DZ70" s="52">
        <f t="shared" si="67"/>
        <v>14788</v>
      </c>
      <c r="EA70" s="52">
        <f t="shared" si="68"/>
        <v>15272</v>
      </c>
      <c r="EB70" s="57">
        <v>95</v>
      </c>
      <c r="EC70" s="57">
        <v>82</v>
      </c>
      <c r="ED70" s="57">
        <v>1117</v>
      </c>
      <c r="EE70" s="57">
        <v>1093</v>
      </c>
      <c r="EF70" s="57">
        <f t="shared" si="69"/>
        <v>1212</v>
      </c>
      <c r="EG70" s="57">
        <f t="shared" si="70"/>
        <v>1175</v>
      </c>
      <c r="EH70" s="57">
        <f t="shared" si="71"/>
        <v>16000</v>
      </c>
      <c r="EI70" s="57">
        <f t="shared" si="72"/>
        <v>16447</v>
      </c>
      <c r="EJ70" s="35">
        <f t="shared" si="73"/>
        <v>32447</v>
      </c>
      <c r="EL70" s="37">
        <v>0</v>
      </c>
      <c r="EM70" s="38">
        <f t="shared" si="74"/>
        <v>32447</v>
      </c>
    </row>
    <row r="71" spans="1:143" ht="18" customHeight="1" hidden="1">
      <c r="A71" s="26" t="s">
        <v>8</v>
      </c>
      <c r="B71" s="50"/>
      <c r="C71" s="50"/>
      <c r="D71" s="50"/>
      <c r="E71" s="50"/>
      <c r="F71" s="50">
        <v>7038</v>
      </c>
      <c r="G71" s="50">
        <v>7105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1">
        <v>735</v>
      </c>
      <c r="U71" s="50">
        <v>734</v>
      </c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>
        <v>5430</v>
      </c>
      <c r="CM71" s="50">
        <v>5411</v>
      </c>
      <c r="CN71" s="50"/>
      <c r="CO71" s="50"/>
      <c r="CP71" s="50">
        <v>1143</v>
      </c>
      <c r="CQ71" s="50">
        <v>970</v>
      </c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>
        <f t="shared" si="65"/>
        <v>7308</v>
      </c>
      <c r="DY71" s="50">
        <f t="shared" si="66"/>
        <v>7115</v>
      </c>
      <c r="DZ71" s="50">
        <f t="shared" si="67"/>
        <v>14346</v>
      </c>
      <c r="EA71" s="50">
        <f t="shared" si="68"/>
        <v>14220</v>
      </c>
      <c r="EB71" s="50">
        <v>112</v>
      </c>
      <c r="EC71" s="50">
        <v>95</v>
      </c>
      <c r="ED71" s="50">
        <v>1145</v>
      </c>
      <c r="EE71" s="50">
        <v>867</v>
      </c>
      <c r="EF71" s="50">
        <f t="shared" si="69"/>
        <v>1257</v>
      </c>
      <c r="EG71" s="50">
        <f t="shared" si="70"/>
        <v>962</v>
      </c>
      <c r="EH71" s="50">
        <f t="shared" si="71"/>
        <v>15603</v>
      </c>
      <c r="EI71" s="50">
        <f t="shared" si="72"/>
        <v>15182</v>
      </c>
      <c r="EJ71" s="28">
        <f t="shared" si="73"/>
        <v>30785</v>
      </c>
      <c r="EL71" s="30">
        <v>0</v>
      </c>
      <c r="EM71" s="31">
        <f t="shared" si="74"/>
        <v>30785</v>
      </c>
    </row>
    <row r="72" spans="1:143" ht="18" customHeight="1" hidden="1">
      <c r="A72" s="41" t="s">
        <v>9</v>
      </c>
      <c r="B72" s="57"/>
      <c r="C72" s="57"/>
      <c r="D72" s="57"/>
      <c r="E72" s="57"/>
      <c r="F72" s="57">
        <v>6676</v>
      </c>
      <c r="G72" s="57">
        <v>6307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8">
        <v>635</v>
      </c>
      <c r="U72" s="57">
        <v>652</v>
      </c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>
        <v>5058</v>
      </c>
      <c r="CM72" s="57">
        <v>5316</v>
      </c>
      <c r="CN72" s="57"/>
      <c r="CO72" s="57"/>
      <c r="CP72" s="57">
        <v>1105</v>
      </c>
      <c r="CQ72" s="57">
        <v>868</v>
      </c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2">
        <f t="shared" si="65"/>
        <v>6798</v>
      </c>
      <c r="DY72" s="52">
        <f t="shared" si="66"/>
        <v>6836</v>
      </c>
      <c r="DZ72" s="57">
        <f t="shared" si="67"/>
        <v>13474</v>
      </c>
      <c r="EA72" s="57">
        <f t="shared" si="68"/>
        <v>13143</v>
      </c>
      <c r="EB72" s="57">
        <v>118</v>
      </c>
      <c r="EC72" s="57">
        <v>81</v>
      </c>
      <c r="ED72" s="57">
        <v>289</v>
      </c>
      <c r="EE72" s="57">
        <v>179</v>
      </c>
      <c r="EF72" s="57">
        <f t="shared" si="69"/>
        <v>407</v>
      </c>
      <c r="EG72" s="57">
        <f t="shared" si="70"/>
        <v>260</v>
      </c>
      <c r="EH72" s="57">
        <f t="shared" si="71"/>
        <v>13881</v>
      </c>
      <c r="EI72" s="57">
        <f t="shared" si="72"/>
        <v>13403</v>
      </c>
      <c r="EJ72" s="35">
        <f t="shared" si="73"/>
        <v>27284</v>
      </c>
      <c r="EK72" s="40"/>
      <c r="EL72" s="37">
        <v>0</v>
      </c>
      <c r="EM72" s="38">
        <f t="shared" si="74"/>
        <v>27284</v>
      </c>
    </row>
    <row r="73" spans="1:143" ht="18" customHeight="1" hidden="1">
      <c r="A73" s="26" t="s">
        <v>10</v>
      </c>
      <c r="B73" s="50"/>
      <c r="C73" s="50"/>
      <c r="D73" s="50"/>
      <c r="E73" s="50"/>
      <c r="F73" s="50">
        <v>5145</v>
      </c>
      <c r="G73" s="50">
        <v>5260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1">
        <v>527</v>
      </c>
      <c r="U73" s="50">
        <v>478</v>
      </c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>
        <v>3929</v>
      </c>
      <c r="CM73" s="50">
        <v>4499</v>
      </c>
      <c r="CN73" s="50"/>
      <c r="CO73" s="50"/>
      <c r="CP73" s="50">
        <v>891</v>
      </c>
      <c r="CQ73" s="50">
        <v>859</v>
      </c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>
        <f t="shared" si="65"/>
        <v>5347</v>
      </c>
      <c r="DY73" s="50">
        <f t="shared" si="66"/>
        <v>5836</v>
      </c>
      <c r="DZ73" s="50">
        <f t="shared" si="67"/>
        <v>10492</v>
      </c>
      <c r="EA73" s="50">
        <f t="shared" si="68"/>
        <v>11096</v>
      </c>
      <c r="EB73" s="50">
        <v>199</v>
      </c>
      <c r="EC73" s="50">
        <v>208</v>
      </c>
      <c r="ED73" s="50">
        <v>182</v>
      </c>
      <c r="EE73" s="50">
        <v>180</v>
      </c>
      <c r="EF73" s="50">
        <f t="shared" si="69"/>
        <v>381</v>
      </c>
      <c r="EG73" s="50">
        <f t="shared" si="70"/>
        <v>388</v>
      </c>
      <c r="EH73" s="50">
        <f t="shared" si="71"/>
        <v>10873</v>
      </c>
      <c r="EI73" s="50">
        <f t="shared" si="72"/>
        <v>11484</v>
      </c>
      <c r="EJ73" s="28">
        <f t="shared" si="73"/>
        <v>22357</v>
      </c>
      <c r="EK73" s="40"/>
      <c r="EL73" s="30">
        <v>39</v>
      </c>
      <c r="EM73" s="31">
        <f t="shared" si="74"/>
        <v>22396</v>
      </c>
    </row>
    <row r="74" spans="1:143" ht="18" customHeight="1" hidden="1">
      <c r="A74" s="41" t="s">
        <v>11</v>
      </c>
      <c r="B74" s="57"/>
      <c r="C74" s="57"/>
      <c r="D74" s="57"/>
      <c r="E74" s="57"/>
      <c r="F74" s="57">
        <v>5898</v>
      </c>
      <c r="G74" s="57">
        <v>5009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8">
        <v>604</v>
      </c>
      <c r="U74" s="57">
        <v>468</v>
      </c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>
        <v>3962</v>
      </c>
      <c r="CM74" s="57">
        <v>3586</v>
      </c>
      <c r="CN74" s="57"/>
      <c r="CO74" s="57"/>
      <c r="CP74" s="57">
        <v>976</v>
      </c>
      <c r="CQ74" s="57">
        <v>779</v>
      </c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2">
        <f t="shared" si="65"/>
        <v>5542</v>
      </c>
      <c r="DY74" s="52">
        <f t="shared" si="66"/>
        <v>4833</v>
      </c>
      <c r="DZ74" s="57">
        <f t="shared" si="67"/>
        <v>11440</v>
      </c>
      <c r="EA74" s="57">
        <f t="shared" si="68"/>
        <v>9842</v>
      </c>
      <c r="EB74" s="57">
        <v>134</v>
      </c>
      <c r="EC74" s="57">
        <v>199</v>
      </c>
      <c r="ED74" s="57">
        <v>176</v>
      </c>
      <c r="EE74" s="57">
        <v>178</v>
      </c>
      <c r="EF74" s="57">
        <f t="shared" si="69"/>
        <v>310</v>
      </c>
      <c r="EG74" s="57">
        <f t="shared" si="70"/>
        <v>377</v>
      </c>
      <c r="EH74" s="57">
        <f t="shared" si="71"/>
        <v>11750</v>
      </c>
      <c r="EI74" s="57">
        <f t="shared" si="72"/>
        <v>10219</v>
      </c>
      <c r="EJ74" s="35">
        <f t="shared" si="73"/>
        <v>21969</v>
      </c>
      <c r="EK74" s="59"/>
      <c r="EL74" s="37">
        <v>0</v>
      </c>
      <c r="EM74" s="38">
        <f t="shared" si="74"/>
        <v>21969</v>
      </c>
    </row>
    <row r="75" spans="1:143" ht="18" customHeight="1" thickBot="1" thickTop="1">
      <c r="A75" s="62">
        <v>2002</v>
      </c>
      <c r="B75" s="63">
        <f aca="true" t="shared" si="75" ref="B75:G75">SUM(B63:B74)</f>
        <v>14369</v>
      </c>
      <c r="C75" s="63">
        <f t="shared" si="75"/>
        <v>14090</v>
      </c>
      <c r="D75" s="63">
        <f t="shared" si="75"/>
        <v>0</v>
      </c>
      <c r="E75" s="63">
        <f t="shared" si="75"/>
        <v>0</v>
      </c>
      <c r="F75" s="63">
        <f t="shared" si="75"/>
        <v>76891</v>
      </c>
      <c r="G75" s="63">
        <f t="shared" si="75"/>
        <v>75757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f>R75</f>
        <v>0</v>
      </c>
      <c r="O75" s="63">
        <f>S75</f>
        <v>0</v>
      </c>
      <c r="P75" s="63"/>
      <c r="Q75" s="63"/>
      <c r="R75" s="63">
        <f aca="true" t="shared" si="76" ref="R75:W75">SUM(R63:R74)</f>
        <v>0</v>
      </c>
      <c r="S75" s="63">
        <f t="shared" si="76"/>
        <v>0</v>
      </c>
      <c r="T75" s="63">
        <f t="shared" si="76"/>
        <v>7126</v>
      </c>
      <c r="U75" s="63">
        <f t="shared" si="76"/>
        <v>7133</v>
      </c>
      <c r="V75" s="63">
        <f t="shared" si="76"/>
        <v>0</v>
      </c>
      <c r="W75" s="63">
        <f t="shared" si="76"/>
        <v>0</v>
      </c>
      <c r="X75" s="63">
        <v>0</v>
      </c>
      <c r="Y75" s="63">
        <v>0</v>
      </c>
      <c r="Z75" s="63"/>
      <c r="AA75" s="63"/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f>SUM(AJ63:AJ74)</f>
        <v>0</v>
      </c>
      <c r="AK75" s="63">
        <f>SUM(AK63:AK74)</f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  <c r="AZ75" s="63">
        <v>0</v>
      </c>
      <c r="BA75" s="63">
        <v>0</v>
      </c>
      <c r="BB75" s="63">
        <v>0</v>
      </c>
      <c r="BC75" s="63">
        <v>0</v>
      </c>
      <c r="BD75" s="63">
        <v>0</v>
      </c>
      <c r="BE75" s="63">
        <v>0</v>
      </c>
      <c r="BF75" s="63">
        <v>0</v>
      </c>
      <c r="BG75" s="63">
        <v>0</v>
      </c>
      <c r="BH75" s="63">
        <v>0</v>
      </c>
      <c r="BI75" s="63">
        <v>0</v>
      </c>
      <c r="BJ75" s="63">
        <v>0</v>
      </c>
      <c r="BK75" s="63">
        <v>0</v>
      </c>
      <c r="BL75" s="63">
        <v>0</v>
      </c>
      <c r="BM75" s="63">
        <v>0</v>
      </c>
      <c r="BN75" s="63">
        <v>0</v>
      </c>
      <c r="BO75" s="63">
        <v>0</v>
      </c>
      <c r="BP75" s="63">
        <f aca="true" t="shared" si="77" ref="BP75:BU75">SUM(BP63:BP74)</f>
        <v>0</v>
      </c>
      <c r="BQ75" s="63">
        <f t="shared" si="77"/>
        <v>0</v>
      </c>
      <c r="BR75" s="63">
        <f t="shared" si="77"/>
        <v>0</v>
      </c>
      <c r="BS75" s="63">
        <f t="shared" si="77"/>
        <v>0</v>
      </c>
      <c r="BT75" s="63">
        <f t="shared" si="77"/>
        <v>0</v>
      </c>
      <c r="BU75" s="63">
        <f t="shared" si="77"/>
        <v>0</v>
      </c>
      <c r="BV75" s="63">
        <v>0</v>
      </c>
      <c r="BW75" s="63">
        <v>0</v>
      </c>
      <c r="BX75" s="63">
        <v>0</v>
      </c>
      <c r="BY75" s="63">
        <v>0</v>
      </c>
      <c r="BZ75" s="63">
        <v>0</v>
      </c>
      <c r="CA75" s="63">
        <v>0</v>
      </c>
      <c r="CB75" s="63">
        <v>0</v>
      </c>
      <c r="CC75" s="63">
        <v>0</v>
      </c>
      <c r="CD75" s="63">
        <f aca="true" t="shared" si="78" ref="CD75:CI75">SUM(CD63:CD74)</f>
        <v>0</v>
      </c>
      <c r="CE75" s="63">
        <f t="shared" si="78"/>
        <v>0</v>
      </c>
      <c r="CF75" s="63">
        <f t="shared" si="78"/>
        <v>81</v>
      </c>
      <c r="CG75" s="63">
        <f t="shared" si="78"/>
        <v>72</v>
      </c>
      <c r="CH75" s="63">
        <f t="shared" si="78"/>
        <v>0</v>
      </c>
      <c r="CI75" s="63">
        <f t="shared" si="78"/>
        <v>0</v>
      </c>
      <c r="CJ75" s="63">
        <v>0</v>
      </c>
      <c r="CK75" s="63">
        <v>0</v>
      </c>
      <c r="CL75" s="63">
        <f>SUM(CL63:CL74)</f>
        <v>56682</v>
      </c>
      <c r="CM75" s="63">
        <f>SUM(CM63:CM74)</f>
        <v>59396</v>
      </c>
      <c r="CN75" s="63">
        <v>0</v>
      </c>
      <c r="CO75" s="63">
        <v>0</v>
      </c>
      <c r="CP75" s="63">
        <f>SUM(CP63:CP74)</f>
        <v>10192</v>
      </c>
      <c r="CQ75" s="63">
        <f>SUM(CQ63:CQ74)</f>
        <v>8883</v>
      </c>
      <c r="CR75" s="63">
        <v>0</v>
      </c>
      <c r="CS75" s="63">
        <v>0</v>
      </c>
      <c r="CT75" s="63">
        <v>0</v>
      </c>
      <c r="CU75" s="63">
        <v>0</v>
      </c>
      <c r="CV75" s="63">
        <v>0</v>
      </c>
      <c r="CW75" s="63">
        <v>0</v>
      </c>
      <c r="CX75" s="63">
        <v>0</v>
      </c>
      <c r="CY75" s="63">
        <v>0</v>
      </c>
      <c r="CZ75" s="63">
        <v>0</v>
      </c>
      <c r="DA75" s="63">
        <v>0</v>
      </c>
      <c r="DB75" s="63">
        <v>0</v>
      </c>
      <c r="DC75" s="63">
        <v>0</v>
      </c>
      <c r="DD75" s="63">
        <v>0</v>
      </c>
      <c r="DE75" s="63">
        <v>0</v>
      </c>
      <c r="DF75" s="63">
        <v>0</v>
      </c>
      <c r="DG75" s="63">
        <v>0</v>
      </c>
      <c r="DH75" s="63">
        <v>0</v>
      </c>
      <c r="DI75" s="63">
        <v>0</v>
      </c>
      <c r="DJ75" s="63">
        <v>0</v>
      </c>
      <c r="DK75" s="63">
        <v>0</v>
      </c>
      <c r="DL75" s="63">
        <v>0</v>
      </c>
      <c r="DM75" s="63">
        <v>0</v>
      </c>
      <c r="DN75" s="63">
        <v>0</v>
      </c>
      <c r="DO75" s="63">
        <v>0</v>
      </c>
      <c r="DP75" s="63">
        <v>0</v>
      </c>
      <c r="DQ75" s="63">
        <v>0</v>
      </c>
      <c r="DR75" s="63">
        <v>0</v>
      </c>
      <c r="DS75" s="63">
        <v>0</v>
      </c>
      <c r="DT75" s="63">
        <v>0</v>
      </c>
      <c r="DU75" s="63">
        <v>0</v>
      </c>
      <c r="DV75" s="63">
        <f>SUM(DV63:DV74)</f>
        <v>81</v>
      </c>
      <c r="DW75" s="63">
        <f>SUM(DW63:DW74)</f>
        <v>72</v>
      </c>
      <c r="DX75" s="63">
        <f aca="true" t="shared" si="79" ref="DX75:EE75">SUM(DX63:DX74)</f>
        <v>74081</v>
      </c>
      <c r="DY75" s="63">
        <f t="shared" si="79"/>
        <v>75484</v>
      </c>
      <c r="DZ75" s="63">
        <f t="shared" si="79"/>
        <v>150972</v>
      </c>
      <c r="EA75" s="63">
        <f t="shared" si="79"/>
        <v>151241</v>
      </c>
      <c r="EB75" s="63">
        <f t="shared" si="79"/>
        <v>1134</v>
      </c>
      <c r="EC75" s="63">
        <f t="shared" si="79"/>
        <v>1614</v>
      </c>
      <c r="ED75" s="63">
        <f t="shared" si="79"/>
        <v>6817</v>
      </c>
      <c r="EE75" s="63">
        <f t="shared" si="79"/>
        <v>6077</v>
      </c>
      <c r="EF75" s="63">
        <f>EB75+ED75</f>
        <v>7951</v>
      </c>
      <c r="EG75" s="63">
        <f>EC75+EE75</f>
        <v>7691</v>
      </c>
      <c r="EH75" s="63">
        <f>DZ75+EF75</f>
        <v>158923</v>
      </c>
      <c r="EI75" s="63">
        <f>EA75+EG75</f>
        <v>158932</v>
      </c>
      <c r="EJ75" s="64">
        <f>EH75+EI75</f>
        <v>317855</v>
      </c>
      <c r="EK75" s="29"/>
      <c r="EL75" s="65">
        <f>SUM(EL63:EL74)</f>
        <v>178</v>
      </c>
      <c r="EM75" s="66">
        <f>EJ75+EL75</f>
        <v>318033</v>
      </c>
    </row>
    <row r="76" spans="1:143" ht="18" customHeight="1" hidden="1" thickTop="1">
      <c r="A76" s="26" t="s">
        <v>0</v>
      </c>
      <c r="B76" s="50">
        <v>4223</v>
      </c>
      <c r="C76" s="50">
        <v>4680</v>
      </c>
      <c r="D76" s="50"/>
      <c r="E76" s="50"/>
      <c r="F76" s="50">
        <v>4825</v>
      </c>
      <c r="G76" s="50">
        <v>5477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1">
        <v>501</v>
      </c>
      <c r="U76" s="50">
        <v>558</v>
      </c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>
        <v>3438</v>
      </c>
      <c r="CM76" s="50">
        <v>4378</v>
      </c>
      <c r="CN76" s="50"/>
      <c r="CO76" s="50"/>
      <c r="CP76" s="50">
        <v>864</v>
      </c>
      <c r="CQ76" s="50">
        <v>939</v>
      </c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>
        <f aca="true" t="shared" si="80" ref="DX76:DX87">T76+CL76+CP76</f>
        <v>4803</v>
      </c>
      <c r="DY76" s="50">
        <f aca="true" t="shared" si="81" ref="DY76:DY87">U76+CM76+CQ76</f>
        <v>5875</v>
      </c>
      <c r="DZ76" s="50">
        <f aca="true" t="shared" si="82" ref="DZ76:DZ87">DX76+R76+F76+P76</f>
        <v>9628</v>
      </c>
      <c r="EA76" s="50">
        <f aca="true" t="shared" si="83" ref="EA76:EA87">DY76+S76+G76+Q76</f>
        <v>11352</v>
      </c>
      <c r="EB76" s="50">
        <v>80</v>
      </c>
      <c r="EC76" s="50">
        <v>85</v>
      </c>
      <c r="ED76" s="50">
        <v>66</v>
      </c>
      <c r="EE76" s="50">
        <v>66</v>
      </c>
      <c r="EF76" s="50">
        <f aca="true" t="shared" si="84" ref="EF76:EF87">ED76+EB76</f>
        <v>146</v>
      </c>
      <c r="EG76" s="50">
        <f aca="true" t="shared" si="85" ref="EG76:EG87">EE76+EC76</f>
        <v>151</v>
      </c>
      <c r="EH76" s="50">
        <f aca="true" t="shared" si="86" ref="EH76:EH87">EF76+DZ76</f>
        <v>9774</v>
      </c>
      <c r="EI76" s="50">
        <f aca="true" t="shared" si="87" ref="EI76:EI87">EG76+EA76</f>
        <v>11503</v>
      </c>
      <c r="EJ76" s="28">
        <f aca="true" t="shared" si="88" ref="EJ76:EJ87">EH76+EI76</f>
        <v>21277</v>
      </c>
      <c r="EL76" s="30">
        <v>0</v>
      </c>
      <c r="EM76" s="31">
        <f aca="true" t="shared" si="89" ref="EM76:EM87">EJ76+EL76</f>
        <v>21277</v>
      </c>
    </row>
    <row r="77" spans="1:143" ht="18" customHeight="1" hidden="1">
      <c r="A77" s="33" t="s">
        <v>1</v>
      </c>
      <c r="B77" s="52">
        <v>4628</v>
      </c>
      <c r="C77" s="52">
        <v>4124</v>
      </c>
      <c r="D77" s="52"/>
      <c r="E77" s="52"/>
      <c r="F77" s="52">
        <v>5464</v>
      </c>
      <c r="G77" s="52">
        <v>5081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3">
        <v>459</v>
      </c>
      <c r="U77" s="52">
        <v>402</v>
      </c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>
        <v>3502</v>
      </c>
      <c r="CM77" s="52">
        <v>3648</v>
      </c>
      <c r="CN77" s="52"/>
      <c r="CO77" s="52"/>
      <c r="CP77" s="52">
        <v>924</v>
      </c>
      <c r="CQ77" s="52">
        <v>815</v>
      </c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>
        <f t="shared" si="80"/>
        <v>4885</v>
      </c>
      <c r="DY77" s="52">
        <f t="shared" si="81"/>
        <v>4865</v>
      </c>
      <c r="DZ77" s="52">
        <f t="shared" si="82"/>
        <v>10349</v>
      </c>
      <c r="EA77" s="52">
        <f t="shared" si="83"/>
        <v>9946</v>
      </c>
      <c r="EB77" s="52">
        <v>155</v>
      </c>
      <c r="EC77" s="52">
        <v>65</v>
      </c>
      <c r="ED77" s="52">
        <v>81</v>
      </c>
      <c r="EE77" s="52">
        <v>146</v>
      </c>
      <c r="EF77" s="52">
        <f t="shared" si="84"/>
        <v>236</v>
      </c>
      <c r="EG77" s="52">
        <f t="shared" si="85"/>
        <v>211</v>
      </c>
      <c r="EH77" s="52">
        <f t="shared" si="86"/>
        <v>10585</v>
      </c>
      <c r="EI77" s="52">
        <f t="shared" si="87"/>
        <v>10157</v>
      </c>
      <c r="EJ77" s="54">
        <f t="shared" si="88"/>
        <v>20742</v>
      </c>
      <c r="EK77" s="40"/>
      <c r="EL77" s="55">
        <v>64</v>
      </c>
      <c r="EM77" s="56">
        <f t="shared" si="89"/>
        <v>20806</v>
      </c>
    </row>
    <row r="78" spans="1:143" ht="18" customHeight="1" hidden="1">
      <c r="A78" s="26" t="s">
        <v>2</v>
      </c>
      <c r="B78" s="50">
        <v>5518</v>
      </c>
      <c r="C78" s="50">
        <v>5286</v>
      </c>
      <c r="D78" s="50"/>
      <c r="E78" s="50"/>
      <c r="F78" s="50">
        <v>6044</v>
      </c>
      <c r="G78" s="50">
        <v>5926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1">
        <v>524</v>
      </c>
      <c r="U78" s="50">
        <v>461</v>
      </c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>
        <v>4157</v>
      </c>
      <c r="CM78" s="50">
        <v>4438</v>
      </c>
      <c r="CN78" s="50"/>
      <c r="CO78" s="50"/>
      <c r="CP78" s="50">
        <v>1069</v>
      </c>
      <c r="CQ78" s="50">
        <v>859</v>
      </c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>
        <f t="shared" si="80"/>
        <v>5750</v>
      </c>
      <c r="DY78" s="50">
        <f t="shared" si="81"/>
        <v>5758</v>
      </c>
      <c r="DZ78" s="50">
        <f t="shared" si="82"/>
        <v>11794</v>
      </c>
      <c r="EA78" s="50">
        <f t="shared" si="83"/>
        <v>11684</v>
      </c>
      <c r="EB78" s="50">
        <v>90</v>
      </c>
      <c r="EC78" s="50">
        <v>77</v>
      </c>
      <c r="ED78" s="50">
        <v>294</v>
      </c>
      <c r="EE78" s="50">
        <v>251</v>
      </c>
      <c r="EF78" s="50">
        <f t="shared" si="84"/>
        <v>384</v>
      </c>
      <c r="EG78" s="50">
        <f t="shared" si="85"/>
        <v>328</v>
      </c>
      <c r="EH78" s="50">
        <f t="shared" si="86"/>
        <v>12178</v>
      </c>
      <c r="EI78" s="50">
        <f t="shared" si="87"/>
        <v>12012</v>
      </c>
      <c r="EJ78" s="28">
        <f t="shared" si="88"/>
        <v>24190</v>
      </c>
      <c r="EK78" s="42"/>
      <c r="EL78" s="30">
        <v>0</v>
      </c>
      <c r="EM78" s="31">
        <f t="shared" si="89"/>
        <v>24190</v>
      </c>
    </row>
    <row r="79" spans="1:143" ht="18" customHeight="1" hidden="1">
      <c r="A79" s="41" t="s">
        <v>3</v>
      </c>
      <c r="B79" s="57"/>
      <c r="C79" s="57"/>
      <c r="D79" s="57"/>
      <c r="E79" s="57"/>
      <c r="F79" s="57">
        <v>6513</v>
      </c>
      <c r="G79" s="57">
        <v>6238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8">
        <v>541</v>
      </c>
      <c r="U79" s="57">
        <v>487</v>
      </c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>
        <v>4194</v>
      </c>
      <c r="CM79" s="57">
        <v>4398</v>
      </c>
      <c r="CN79" s="57"/>
      <c r="CO79" s="57"/>
      <c r="CP79" s="57">
        <v>1093</v>
      </c>
      <c r="CQ79" s="57">
        <v>957</v>
      </c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2">
        <f t="shared" si="80"/>
        <v>5828</v>
      </c>
      <c r="DY79" s="52">
        <f t="shared" si="81"/>
        <v>5842</v>
      </c>
      <c r="DZ79" s="57">
        <f t="shared" si="82"/>
        <v>12341</v>
      </c>
      <c r="EA79" s="57">
        <f t="shared" si="83"/>
        <v>12080</v>
      </c>
      <c r="EB79" s="57">
        <v>76</v>
      </c>
      <c r="EC79" s="57">
        <v>84</v>
      </c>
      <c r="ED79" s="57">
        <v>166</v>
      </c>
      <c r="EE79" s="57">
        <v>285</v>
      </c>
      <c r="EF79" s="57">
        <f t="shared" si="84"/>
        <v>242</v>
      </c>
      <c r="EG79" s="57">
        <f t="shared" si="85"/>
        <v>369</v>
      </c>
      <c r="EH79" s="57">
        <f t="shared" si="86"/>
        <v>12583</v>
      </c>
      <c r="EI79" s="57">
        <f t="shared" si="87"/>
        <v>12449</v>
      </c>
      <c r="EJ79" s="35">
        <f t="shared" si="88"/>
        <v>25032</v>
      </c>
      <c r="EL79" s="37">
        <v>0</v>
      </c>
      <c r="EM79" s="38">
        <f t="shared" si="89"/>
        <v>25032</v>
      </c>
    </row>
    <row r="80" spans="1:143" ht="18" customHeight="1" hidden="1">
      <c r="A80" s="26" t="s">
        <v>4</v>
      </c>
      <c r="B80" s="50"/>
      <c r="C80" s="50"/>
      <c r="D80" s="50"/>
      <c r="E80" s="50"/>
      <c r="F80" s="50">
        <v>8125</v>
      </c>
      <c r="G80" s="50">
        <v>7759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1">
        <v>836</v>
      </c>
      <c r="U80" s="50">
        <v>553</v>
      </c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>
        <v>5307</v>
      </c>
      <c r="CM80" s="50">
        <v>5274</v>
      </c>
      <c r="CN80" s="50"/>
      <c r="CO80" s="50"/>
      <c r="CP80" s="50">
        <v>1303</v>
      </c>
      <c r="CQ80" s="50">
        <v>1063</v>
      </c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>
        <f t="shared" si="80"/>
        <v>7446</v>
      </c>
      <c r="DY80" s="50">
        <f t="shared" si="81"/>
        <v>6890</v>
      </c>
      <c r="DZ80" s="50">
        <f t="shared" si="82"/>
        <v>15571</v>
      </c>
      <c r="EA80" s="50">
        <f t="shared" si="83"/>
        <v>14649</v>
      </c>
      <c r="EB80" s="50">
        <v>167</v>
      </c>
      <c r="EC80" s="50">
        <v>188</v>
      </c>
      <c r="ED80" s="50">
        <v>659</v>
      </c>
      <c r="EE80" s="50">
        <v>490</v>
      </c>
      <c r="EF80" s="50">
        <f t="shared" si="84"/>
        <v>826</v>
      </c>
      <c r="EG80" s="50">
        <f t="shared" si="85"/>
        <v>678</v>
      </c>
      <c r="EH80" s="50">
        <f t="shared" si="86"/>
        <v>16397</v>
      </c>
      <c r="EI80" s="50">
        <f t="shared" si="87"/>
        <v>15327</v>
      </c>
      <c r="EJ80" s="28">
        <f t="shared" si="88"/>
        <v>31724</v>
      </c>
      <c r="EK80" s="40"/>
      <c r="EL80" s="30">
        <v>0</v>
      </c>
      <c r="EM80" s="31">
        <f t="shared" si="89"/>
        <v>31724</v>
      </c>
    </row>
    <row r="81" spans="1:143" ht="18" customHeight="1" hidden="1">
      <c r="A81" s="41" t="s">
        <v>5</v>
      </c>
      <c r="B81" s="57"/>
      <c r="C81" s="57"/>
      <c r="D81" s="57"/>
      <c r="E81" s="57"/>
      <c r="F81" s="57">
        <v>9429</v>
      </c>
      <c r="G81" s="57">
        <v>9283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8">
        <v>739</v>
      </c>
      <c r="U81" s="57">
        <v>726</v>
      </c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>
        <v>5276</v>
      </c>
      <c r="CM81" s="57">
        <v>5359</v>
      </c>
      <c r="CN81" s="57"/>
      <c r="CO81" s="57"/>
      <c r="CP81" s="57">
        <v>2094</v>
      </c>
      <c r="CQ81" s="57">
        <v>2129</v>
      </c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2">
        <f t="shared" si="80"/>
        <v>8109</v>
      </c>
      <c r="DY81" s="52">
        <f t="shared" si="81"/>
        <v>8214</v>
      </c>
      <c r="DZ81" s="57">
        <f t="shared" si="82"/>
        <v>17538</v>
      </c>
      <c r="EA81" s="57">
        <f t="shared" si="83"/>
        <v>17497</v>
      </c>
      <c r="EB81" s="57">
        <v>184</v>
      </c>
      <c r="EC81" s="57">
        <v>231</v>
      </c>
      <c r="ED81" s="57">
        <v>612</v>
      </c>
      <c r="EE81" s="57">
        <v>1049</v>
      </c>
      <c r="EF81" s="57">
        <f t="shared" si="84"/>
        <v>796</v>
      </c>
      <c r="EG81" s="57">
        <f t="shared" si="85"/>
        <v>1280</v>
      </c>
      <c r="EH81" s="57">
        <f t="shared" si="86"/>
        <v>18334</v>
      </c>
      <c r="EI81" s="57">
        <f t="shared" si="87"/>
        <v>18777</v>
      </c>
      <c r="EJ81" s="35">
        <f t="shared" si="88"/>
        <v>37111</v>
      </c>
      <c r="EL81" s="37">
        <v>0</v>
      </c>
      <c r="EM81" s="38">
        <f t="shared" si="89"/>
        <v>37111</v>
      </c>
    </row>
    <row r="82" spans="1:143" ht="18" customHeight="1" hidden="1">
      <c r="A82" s="26" t="s">
        <v>6</v>
      </c>
      <c r="B82" s="50"/>
      <c r="C82" s="50"/>
      <c r="D82" s="50"/>
      <c r="E82" s="50"/>
      <c r="F82" s="50">
        <v>9453</v>
      </c>
      <c r="G82" s="50">
        <v>8742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1">
        <v>683</v>
      </c>
      <c r="U82" s="50">
        <v>563</v>
      </c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>
        <v>5158</v>
      </c>
      <c r="CM82" s="50">
        <v>5320</v>
      </c>
      <c r="CN82" s="50"/>
      <c r="CO82" s="50"/>
      <c r="CP82" s="50">
        <v>2166</v>
      </c>
      <c r="CQ82" s="50">
        <v>2060</v>
      </c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>
        <f t="shared" si="80"/>
        <v>8007</v>
      </c>
      <c r="DY82" s="50">
        <f t="shared" si="81"/>
        <v>7943</v>
      </c>
      <c r="DZ82" s="50">
        <f t="shared" si="82"/>
        <v>17460</v>
      </c>
      <c r="EA82" s="50">
        <f t="shared" si="83"/>
        <v>16685</v>
      </c>
      <c r="EB82" s="50">
        <v>144</v>
      </c>
      <c r="EC82" s="50">
        <v>122</v>
      </c>
      <c r="ED82" s="50">
        <v>2154</v>
      </c>
      <c r="EE82" s="50">
        <v>2010</v>
      </c>
      <c r="EF82" s="50">
        <f t="shared" si="84"/>
        <v>2298</v>
      </c>
      <c r="EG82" s="50">
        <f t="shared" si="85"/>
        <v>2132</v>
      </c>
      <c r="EH82" s="50">
        <f t="shared" si="86"/>
        <v>19758</v>
      </c>
      <c r="EI82" s="50">
        <f t="shared" si="87"/>
        <v>18817</v>
      </c>
      <c r="EJ82" s="28">
        <f t="shared" si="88"/>
        <v>38575</v>
      </c>
      <c r="EL82" s="30">
        <v>69</v>
      </c>
      <c r="EM82" s="31">
        <f t="shared" si="89"/>
        <v>38644</v>
      </c>
    </row>
    <row r="83" spans="1:143" ht="18" customHeight="1" hidden="1">
      <c r="A83" s="41" t="s">
        <v>7</v>
      </c>
      <c r="B83" s="57"/>
      <c r="C83" s="57"/>
      <c r="D83" s="57"/>
      <c r="E83" s="57"/>
      <c r="F83" s="57">
        <v>9300</v>
      </c>
      <c r="G83" s="57">
        <v>9872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8">
        <v>712</v>
      </c>
      <c r="U83" s="57">
        <v>725</v>
      </c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>
        <v>4760</v>
      </c>
      <c r="CM83" s="57">
        <v>5369</v>
      </c>
      <c r="CN83" s="57"/>
      <c r="CO83" s="57"/>
      <c r="CP83" s="57">
        <v>2257</v>
      </c>
      <c r="CQ83" s="57">
        <v>2209</v>
      </c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2">
        <f t="shared" si="80"/>
        <v>7729</v>
      </c>
      <c r="DY83" s="52">
        <f t="shared" si="81"/>
        <v>8303</v>
      </c>
      <c r="DZ83" s="52">
        <f t="shared" si="82"/>
        <v>17029</v>
      </c>
      <c r="EA83" s="52">
        <f t="shared" si="83"/>
        <v>18175</v>
      </c>
      <c r="EB83" s="57">
        <v>114</v>
      </c>
      <c r="EC83" s="57">
        <v>125</v>
      </c>
      <c r="ED83" s="57">
        <v>1526</v>
      </c>
      <c r="EE83" s="57">
        <v>1343</v>
      </c>
      <c r="EF83" s="57">
        <f t="shared" si="84"/>
        <v>1640</v>
      </c>
      <c r="EG83" s="57">
        <f t="shared" si="85"/>
        <v>1468</v>
      </c>
      <c r="EH83" s="57">
        <f t="shared" si="86"/>
        <v>18669</v>
      </c>
      <c r="EI83" s="57">
        <f t="shared" si="87"/>
        <v>19643</v>
      </c>
      <c r="EJ83" s="35">
        <f t="shared" si="88"/>
        <v>38312</v>
      </c>
      <c r="EL83" s="37">
        <v>0</v>
      </c>
      <c r="EM83" s="38">
        <f t="shared" si="89"/>
        <v>38312</v>
      </c>
    </row>
    <row r="84" spans="1:143" ht="18" customHeight="1" hidden="1">
      <c r="A84" s="26" t="s">
        <v>8</v>
      </c>
      <c r="B84" s="50"/>
      <c r="C84" s="50"/>
      <c r="D84" s="50"/>
      <c r="E84" s="50"/>
      <c r="F84" s="50">
        <v>9291</v>
      </c>
      <c r="G84" s="50">
        <v>9166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1">
        <v>649</v>
      </c>
      <c r="U84" s="50">
        <v>613</v>
      </c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>
        <v>5240</v>
      </c>
      <c r="CM84" s="50">
        <v>5243</v>
      </c>
      <c r="CN84" s="50"/>
      <c r="CO84" s="50"/>
      <c r="CP84" s="50">
        <v>2252</v>
      </c>
      <c r="CQ84" s="50">
        <v>2047</v>
      </c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>
        <f t="shared" si="80"/>
        <v>8141</v>
      </c>
      <c r="DY84" s="50">
        <f t="shared" si="81"/>
        <v>7903</v>
      </c>
      <c r="DZ84" s="50">
        <f t="shared" si="82"/>
        <v>17432</v>
      </c>
      <c r="EA84" s="50">
        <f t="shared" si="83"/>
        <v>17069</v>
      </c>
      <c r="EB84" s="50">
        <v>241</v>
      </c>
      <c r="EC84" s="50">
        <v>347</v>
      </c>
      <c r="ED84" s="50">
        <v>1002</v>
      </c>
      <c r="EE84" s="50">
        <v>1114</v>
      </c>
      <c r="EF84" s="50">
        <f t="shared" si="84"/>
        <v>1243</v>
      </c>
      <c r="EG84" s="50">
        <f t="shared" si="85"/>
        <v>1461</v>
      </c>
      <c r="EH84" s="50">
        <f t="shared" si="86"/>
        <v>18675</v>
      </c>
      <c r="EI84" s="50">
        <f t="shared" si="87"/>
        <v>18530</v>
      </c>
      <c r="EJ84" s="28">
        <f t="shared" si="88"/>
        <v>37205</v>
      </c>
      <c r="EL84" s="30">
        <v>82</v>
      </c>
      <c r="EM84" s="31">
        <f t="shared" si="89"/>
        <v>37287</v>
      </c>
    </row>
    <row r="85" spans="1:143" ht="18" customHeight="1" hidden="1">
      <c r="A85" s="41" t="s">
        <v>9</v>
      </c>
      <c r="B85" s="57"/>
      <c r="C85" s="57"/>
      <c r="D85" s="57"/>
      <c r="E85" s="57"/>
      <c r="F85" s="57">
        <v>8346</v>
      </c>
      <c r="G85" s="57">
        <v>7810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8">
        <v>587</v>
      </c>
      <c r="U85" s="57">
        <v>552</v>
      </c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>
        <v>5097</v>
      </c>
      <c r="CM85" s="57">
        <v>5050</v>
      </c>
      <c r="CN85" s="57"/>
      <c r="CO85" s="57"/>
      <c r="CP85" s="57">
        <v>2229</v>
      </c>
      <c r="CQ85" s="57">
        <v>1930</v>
      </c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2">
        <f t="shared" si="80"/>
        <v>7913</v>
      </c>
      <c r="DY85" s="52">
        <f t="shared" si="81"/>
        <v>7532</v>
      </c>
      <c r="DZ85" s="57">
        <f t="shared" si="82"/>
        <v>16259</v>
      </c>
      <c r="EA85" s="57">
        <f t="shared" si="83"/>
        <v>15342</v>
      </c>
      <c r="EB85" s="57">
        <v>121</v>
      </c>
      <c r="EC85" s="57">
        <v>158</v>
      </c>
      <c r="ED85" s="57">
        <v>1324</v>
      </c>
      <c r="EE85" s="57">
        <v>874</v>
      </c>
      <c r="EF85" s="57">
        <f t="shared" si="84"/>
        <v>1445</v>
      </c>
      <c r="EG85" s="57">
        <f t="shared" si="85"/>
        <v>1032</v>
      </c>
      <c r="EH85" s="57">
        <f t="shared" si="86"/>
        <v>17704</v>
      </c>
      <c r="EI85" s="57">
        <f t="shared" si="87"/>
        <v>16374</v>
      </c>
      <c r="EJ85" s="35">
        <f t="shared" si="88"/>
        <v>34078</v>
      </c>
      <c r="EK85" s="40"/>
      <c r="EL85" s="37">
        <v>60</v>
      </c>
      <c r="EM85" s="38">
        <f t="shared" si="89"/>
        <v>34138</v>
      </c>
    </row>
    <row r="86" spans="1:143" ht="18" customHeight="1" hidden="1">
      <c r="A86" s="26" t="s">
        <v>10</v>
      </c>
      <c r="B86" s="50"/>
      <c r="C86" s="50"/>
      <c r="D86" s="50"/>
      <c r="E86" s="50"/>
      <c r="F86" s="50">
        <v>6258</v>
      </c>
      <c r="G86" s="50">
        <v>6305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1">
        <v>351</v>
      </c>
      <c r="U86" s="50">
        <v>417</v>
      </c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>
        <v>3956</v>
      </c>
      <c r="CM86" s="50">
        <v>4654</v>
      </c>
      <c r="CN86" s="50"/>
      <c r="CO86" s="50"/>
      <c r="CP86" s="50">
        <v>1904</v>
      </c>
      <c r="CQ86" s="50">
        <v>1797</v>
      </c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>
        <f t="shared" si="80"/>
        <v>6211</v>
      </c>
      <c r="DY86" s="50">
        <f t="shared" si="81"/>
        <v>6868</v>
      </c>
      <c r="DZ86" s="50">
        <f t="shared" si="82"/>
        <v>12469</v>
      </c>
      <c r="EA86" s="50">
        <f t="shared" si="83"/>
        <v>13173</v>
      </c>
      <c r="EB86" s="50">
        <v>127</v>
      </c>
      <c r="EC86" s="50">
        <v>852</v>
      </c>
      <c r="ED86" s="50">
        <v>1575</v>
      </c>
      <c r="EE86" s="50">
        <v>583</v>
      </c>
      <c r="EF86" s="50">
        <f t="shared" si="84"/>
        <v>1702</v>
      </c>
      <c r="EG86" s="50">
        <f t="shared" si="85"/>
        <v>1435</v>
      </c>
      <c r="EH86" s="50">
        <f t="shared" si="86"/>
        <v>14171</v>
      </c>
      <c r="EI86" s="50">
        <f t="shared" si="87"/>
        <v>14608</v>
      </c>
      <c r="EJ86" s="28">
        <f t="shared" si="88"/>
        <v>28779</v>
      </c>
      <c r="EK86" s="40"/>
      <c r="EL86" s="30">
        <v>89</v>
      </c>
      <c r="EM86" s="31">
        <f t="shared" si="89"/>
        <v>28868</v>
      </c>
    </row>
    <row r="87" spans="1:143" ht="18" customHeight="1" hidden="1">
      <c r="A87" s="41" t="s">
        <v>11</v>
      </c>
      <c r="B87" s="57"/>
      <c r="C87" s="57"/>
      <c r="D87" s="57"/>
      <c r="E87" s="57"/>
      <c r="F87" s="57">
        <v>6670</v>
      </c>
      <c r="G87" s="57">
        <v>5574</v>
      </c>
      <c r="H87" s="57"/>
      <c r="I87" s="57"/>
      <c r="J87" s="57"/>
      <c r="K87" s="57"/>
      <c r="L87" s="57"/>
      <c r="M87" s="57"/>
      <c r="N87" s="57">
        <v>1208</v>
      </c>
      <c r="O87" s="57">
        <v>1167</v>
      </c>
      <c r="P87" s="57">
        <v>1208</v>
      </c>
      <c r="Q87" s="57">
        <v>1167</v>
      </c>
      <c r="R87" s="57"/>
      <c r="S87" s="57"/>
      <c r="T87" s="58">
        <v>542</v>
      </c>
      <c r="U87" s="57">
        <v>331</v>
      </c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>
        <v>3977</v>
      </c>
      <c r="CM87" s="57">
        <v>3577</v>
      </c>
      <c r="CN87" s="57"/>
      <c r="CO87" s="57"/>
      <c r="CP87" s="57">
        <v>1961</v>
      </c>
      <c r="CQ87" s="57">
        <v>1617</v>
      </c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2">
        <f t="shared" si="80"/>
        <v>6480</v>
      </c>
      <c r="DY87" s="52">
        <f t="shared" si="81"/>
        <v>5525</v>
      </c>
      <c r="DZ87" s="57">
        <f t="shared" si="82"/>
        <v>14358</v>
      </c>
      <c r="EA87" s="57">
        <f t="shared" si="83"/>
        <v>12266</v>
      </c>
      <c r="EB87" s="57">
        <v>111</v>
      </c>
      <c r="EC87" s="57">
        <v>112</v>
      </c>
      <c r="ED87" s="57">
        <v>301</v>
      </c>
      <c r="EE87" s="57">
        <v>194</v>
      </c>
      <c r="EF87" s="57">
        <f t="shared" si="84"/>
        <v>412</v>
      </c>
      <c r="EG87" s="57">
        <f t="shared" si="85"/>
        <v>306</v>
      </c>
      <c r="EH87" s="57">
        <f t="shared" si="86"/>
        <v>14770</v>
      </c>
      <c r="EI87" s="57">
        <f t="shared" si="87"/>
        <v>12572</v>
      </c>
      <c r="EJ87" s="35">
        <f t="shared" si="88"/>
        <v>27342</v>
      </c>
      <c r="EK87" s="59"/>
      <c r="EL87" s="37">
        <v>305</v>
      </c>
      <c r="EM87" s="38">
        <f t="shared" si="89"/>
        <v>27647</v>
      </c>
    </row>
    <row r="88" spans="1:143" ht="18" customHeight="1" hidden="1" thickTop="1">
      <c r="A88" s="37"/>
      <c r="B88" s="60"/>
      <c r="C88" s="60"/>
      <c r="D88" s="60"/>
      <c r="E88" s="61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43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44"/>
      <c r="EK88" s="59"/>
      <c r="EL88" s="37"/>
      <c r="EM88" s="44"/>
    </row>
    <row r="89" spans="1:143" ht="18" customHeight="1" thickBot="1" thickTop="1">
      <c r="A89" s="62">
        <v>2003</v>
      </c>
      <c r="B89" s="63">
        <f aca="true" t="shared" si="90" ref="B89:G89">SUM(B76:B87)</f>
        <v>14369</v>
      </c>
      <c r="C89" s="63">
        <f t="shared" si="90"/>
        <v>14090</v>
      </c>
      <c r="D89" s="63">
        <f t="shared" si="90"/>
        <v>0</v>
      </c>
      <c r="E89" s="63">
        <f t="shared" si="90"/>
        <v>0</v>
      </c>
      <c r="F89" s="63">
        <f t="shared" si="90"/>
        <v>89718</v>
      </c>
      <c r="G89" s="63">
        <f t="shared" si="90"/>
        <v>87233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f aca="true" t="shared" si="91" ref="N89:AA89">SUM(N76:N87)</f>
        <v>1208</v>
      </c>
      <c r="O89" s="63">
        <f t="shared" si="91"/>
        <v>1167</v>
      </c>
      <c r="P89" s="63">
        <f t="shared" si="91"/>
        <v>1208</v>
      </c>
      <c r="Q89" s="63">
        <f t="shared" si="91"/>
        <v>1167</v>
      </c>
      <c r="R89" s="63">
        <f t="shared" si="91"/>
        <v>0</v>
      </c>
      <c r="S89" s="63">
        <f t="shared" si="91"/>
        <v>0</v>
      </c>
      <c r="T89" s="63">
        <f t="shared" si="91"/>
        <v>7124</v>
      </c>
      <c r="U89" s="63">
        <f t="shared" si="91"/>
        <v>6388</v>
      </c>
      <c r="V89" s="63">
        <f t="shared" si="91"/>
        <v>0</v>
      </c>
      <c r="W89" s="63">
        <f t="shared" si="91"/>
        <v>0</v>
      </c>
      <c r="X89" s="63">
        <f t="shared" si="91"/>
        <v>0</v>
      </c>
      <c r="Y89" s="63">
        <f t="shared" si="91"/>
        <v>0</v>
      </c>
      <c r="Z89" s="63">
        <f t="shared" si="91"/>
        <v>0</v>
      </c>
      <c r="AA89" s="63">
        <f t="shared" si="91"/>
        <v>0</v>
      </c>
      <c r="AB89" s="63">
        <v>0</v>
      </c>
      <c r="AC89" s="63">
        <v>0</v>
      </c>
      <c r="AD89" s="63">
        <f aca="true" t="shared" si="92" ref="AD89:AK89">SUM(AD76:AD87)</f>
        <v>0</v>
      </c>
      <c r="AE89" s="63">
        <f t="shared" si="92"/>
        <v>0</v>
      </c>
      <c r="AF89" s="63">
        <f t="shared" si="92"/>
        <v>0</v>
      </c>
      <c r="AG89" s="63">
        <f t="shared" si="92"/>
        <v>0</v>
      </c>
      <c r="AH89" s="63">
        <f t="shared" si="92"/>
        <v>0</v>
      </c>
      <c r="AI89" s="63">
        <f t="shared" si="92"/>
        <v>0</v>
      </c>
      <c r="AJ89" s="63">
        <f t="shared" si="92"/>
        <v>0</v>
      </c>
      <c r="AK89" s="63">
        <f t="shared" si="92"/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  <c r="AZ89" s="63">
        <v>0</v>
      </c>
      <c r="BA89" s="63">
        <v>0</v>
      </c>
      <c r="BB89" s="63">
        <v>0</v>
      </c>
      <c r="BC89" s="63">
        <v>0</v>
      </c>
      <c r="BD89" s="63">
        <v>0</v>
      </c>
      <c r="BE89" s="63">
        <v>0</v>
      </c>
      <c r="BF89" s="63">
        <v>0</v>
      </c>
      <c r="BG89" s="63">
        <v>0</v>
      </c>
      <c r="BH89" s="63">
        <v>0</v>
      </c>
      <c r="BI89" s="63">
        <v>0</v>
      </c>
      <c r="BJ89" s="63">
        <v>0</v>
      </c>
      <c r="BK89" s="63">
        <v>0</v>
      </c>
      <c r="BL89" s="63">
        <f aca="true" t="shared" si="93" ref="BL89:BW89">SUM(BL76:BL87)</f>
        <v>0</v>
      </c>
      <c r="BM89" s="63">
        <f t="shared" si="93"/>
        <v>0</v>
      </c>
      <c r="BN89" s="63">
        <f t="shared" si="93"/>
        <v>0</v>
      </c>
      <c r="BO89" s="63">
        <f t="shared" si="93"/>
        <v>0</v>
      </c>
      <c r="BP89" s="63">
        <f t="shared" si="93"/>
        <v>0</v>
      </c>
      <c r="BQ89" s="63">
        <f t="shared" si="93"/>
        <v>0</v>
      </c>
      <c r="BR89" s="63">
        <f t="shared" si="93"/>
        <v>0</v>
      </c>
      <c r="BS89" s="63">
        <f t="shared" si="93"/>
        <v>0</v>
      </c>
      <c r="BT89" s="63">
        <f t="shared" si="93"/>
        <v>0</v>
      </c>
      <c r="BU89" s="63">
        <f t="shared" si="93"/>
        <v>0</v>
      </c>
      <c r="BV89" s="63">
        <f t="shared" si="93"/>
        <v>0</v>
      </c>
      <c r="BW89" s="63">
        <f t="shared" si="93"/>
        <v>0</v>
      </c>
      <c r="BX89" s="63">
        <v>0</v>
      </c>
      <c r="BY89" s="63">
        <v>0</v>
      </c>
      <c r="BZ89" s="63">
        <v>0</v>
      </c>
      <c r="CA89" s="63">
        <v>0</v>
      </c>
      <c r="CB89" s="63">
        <v>0</v>
      </c>
      <c r="CC89" s="63">
        <v>0</v>
      </c>
      <c r="CD89" s="63">
        <f aca="true" t="shared" si="94" ref="CD89:CQ89">SUM(CD76:CD87)</f>
        <v>0</v>
      </c>
      <c r="CE89" s="63">
        <f t="shared" si="94"/>
        <v>0</v>
      </c>
      <c r="CF89" s="63">
        <f t="shared" si="94"/>
        <v>0</v>
      </c>
      <c r="CG89" s="63">
        <f t="shared" si="94"/>
        <v>0</v>
      </c>
      <c r="CH89" s="63">
        <f t="shared" si="94"/>
        <v>0</v>
      </c>
      <c r="CI89" s="63">
        <f t="shared" si="94"/>
        <v>0</v>
      </c>
      <c r="CJ89" s="63">
        <v>0</v>
      </c>
      <c r="CK89" s="63">
        <v>0</v>
      </c>
      <c r="CL89" s="63">
        <f t="shared" si="94"/>
        <v>54062</v>
      </c>
      <c r="CM89" s="63">
        <f t="shared" si="94"/>
        <v>56708</v>
      </c>
      <c r="CN89" s="63">
        <v>0</v>
      </c>
      <c r="CO89" s="63">
        <v>0</v>
      </c>
      <c r="CP89" s="63">
        <f t="shared" si="94"/>
        <v>20116</v>
      </c>
      <c r="CQ89" s="63">
        <f t="shared" si="94"/>
        <v>18422</v>
      </c>
      <c r="CR89" s="63">
        <v>0</v>
      </c>
      <c r="CS89" s="63">
        <v>0</v>
      </c>
      <c r="CT89" s="63">
        <v>0</v>
      </c>
      <c r="CU89" s="63">
        <v>0</v>
      </c>
      <c r="CV89" s="63">
        <v>0</v>
      </c>
      <c r="CW89" s="63">
        <v>0</v>
      </c>
      <c r="CX89" s="63">
        <v>0</v>
      </c>
      <c r="CY89" s="63">
        <v>0</v>
      </c>
      <c r="CZ89" s="63">
        <v>0</v>
      </c>
      <c r="DA89" s="63">
        <v>0</v>
      </c>
      <c r="DB89" s="63">
        <v>0</v>
      </c>
      <c r="DC89" s="63">
        <v>0</v>
      </c>
      <c r="DD89" s="63">
        <v>0</v>
      </c>
      <c r="DE89" s="63">
        <v>0</v>
      </c>
      <c r="DF89" s="63">
        <v>0</v>
      </c>
      <c r="DG89" s="63">
        <v>0</v>
      </c>
      <c r="DH89" s="63">
        <v>0</v>
      </c>
      <c r="DI89" s="63">
        <v>0</v>
      </c>
      <c r="DJ89" s="63">
        <v>0</v>
      </c>
      <c r="DK89" s="63">
        <v>0</v>
      </c>
      <c r="DL89" s="63">
        <v>0</v>
      </c>
      <c r="DM89" s="63">
        <v>0</v>
      </c>
      <c r="DN89" s="63">
        <v>0</v>
      </c>
      <c r="DO89" s="63">
        <v>0</v>
      </c>
      <c r="DP89" s="63">
        <v>0</v>
      </c>
      <c r="DQ89" s="63">
        <v>0</v>
      </c>
      <c r="DR89" s="63">
        <v>0</v>
      </c>
      <c r="DS89" s="63">
        <v>0</v>
      </c>
      <c r="DT89" s="63">
        <v>0</v>
      </c>
      <c r="DU89" s="63">
        <v>0</v>
      </c>
      <c r="DV89" s="63">
        <v>0</v>
      </c>
      <c r="DW89" s="63">
        <v>0</v>
      </c>
      <c r="DX89" s="63">
        <f aca="true" t="shared" si="95" ref="DX89:EE89">SUM(DX76:DX87)</f>
        <v>81302</v>
      </c>
      <c r="DY89" s="63">
        <f t="shared" si="95"/>
        <v>81518</v>
      </c>
      <c r="DZ89" s="63">
        <f t="shared" si="95"/>
        <v>172228</v>
      </c>
      <c r="EA89" s="63">
        <f t="shared" si="95"/>
        <v>169918</v>
      </c>
      <c r="EB89" s="63">
        <f t="shared" si="95"/>
        <v>1610</v>
      </c>
      <c r="EC89" s="63">
        <f t="shared" si="95"/>
        <v>2446</v>
      </c>
      <c r="ED89" s="63">
        <f t="shared" si="95"/>
        <v>9760</v>
      </c>
      <c r="EE89" s="63">
        <f t="shared" si="95"/>
        <v>8405</v>
      </c>
      <c r="EF89" s="63">
        <f>EB89+ED89</f>
        <v>11370</v>
      </c>
      <c r="EG89" s="63">
        <f>EC89+EE89</f>
        <v>10851</v>
      </c>
      <c r="EH89" s="63">
        <f>DZ89+EF89</f>
        <v>183598</v>
      </c>
      <c r="EI89" s="63">
        <f>EA89+EG89</f>
        <v>180769</v>
      </c>
      <c r="EJ89" s="64">
        <f>EH89+EI89</f>
        <v>364367</v>
      </c>
      <c r="EK89" s="29"/>
      <c r="EL89" s="65">
        <f>SUM(EL76:EL87)</f>
        <v>669</v>
      </c>
      <c r="EM89" s="66">
        <f>EJ89+EL89</f>
        <v>365036</v>
      </c>
    </row>
    <row r="90" spans="1:143" ht="18" customHeight="1" thickTop="1">
      <c r="A90" s="79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1"/>
      <c r="EK90" s="29"/>
      <c r="EL90" s="77"/>
      <c r="EM90" s="78"/>
    </row>
    <row r="91" spans="1:143" ht="18" customHeight="1">
      <c r="A91" s="26" t="s">
        <v>0</v>
      </c>
      <c r="B91" s="50">
        <v>4223</v>
      </c>
      <c r="C91" s="50">
        <v>4680</v>
      </c>
      <c r="D91" s="50"/>
      <c r="E91" s="50"/>
      <c r="F91" s="50">
        <v>5663</v>
      </c>
      <c r="G91" s="50">
        <v>6002</v>
      </c>
      <c r="H91" s="50"/>
      <c r="I91" s="50"/>
      <c r="J91" s="50"/>
      <c r="K91" s="50"/>
      <c r="L91" s="50"/>
      <c r="M91" s="50"/>
      <c r="N91" s="50">
        <f>P91+R91</f>
        <v>944</v>
      </c>
      <c r="O91" s="50">
        <f>Q91+S91</f>
        <v>1136</v>
      </c>
      <c r="P91" s="50">
        <v>944</v>
      </c>
      <c r="Q91" s="50">
        <v>1136</v>
      </c>
      <c r="R91" s="50"/>
      <c r="S91" s="50"/>
      <c r="T91" s="51">
        <v>403</v>
      </c>
      <c r="U91" s="50">
        <v>648</v>
      </c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>
        <v>3508</v>
      </c>
      <c r="CM91" s="50">
        <v>4362</v>
      </c>
      <c r="CN91" s="50"/>
      <c r="CO91" s="50"/>
      <c r="CP91" s="50">
        <v>1784</v>
      </c>
      <c r="CQ91" s="50">
        <v>2004</v>
      </c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>
        <f aca="true" t="shared" si="96" ref="DX91:DX102">T91+AD91+AF91+CD91+CL91+CP91+DV91</f>
        <v>5695</v>
      </c>
      <c r="DY91" s="50">
        <f aca="true" t="shared" si="97" ref="DY91:DY102">U91+AE91+AG91+CE91+CM91+CQ91+DW91</f>
        <v>7014</v>
      </c>
      <c r="DZ91" s="50">
        <f aca="true" t="shared" si="98" ref="DZ91:DZ102">DX91+F91+N91</f>
        <v>12302</v>
      </c>
      <c r="EA91" s="50">
        <f aca="true" t="shared" si="99" ref="EA91:EA102">DY91+G91+O91</f>
        <v>14152</v>
      </c>
      <c r="EB91" s="50">
        <v>192</v>
      </c>
      <c r="EC91" s="50">
        <v>353</v>
      </c>
      <c r="ED91" s="50">
        <v>580</v>
      </c>
      <c r="EE91" s="50">
        <v>436</v>
      </c>
      <c r="EF91" s="50">
        <f aca="true" t="shared" si="100" ref="EF91:EF102">ED91+EB91</f>
        <v>772</v>
      </c>
      <c r="EG91" s="50">
        <f aca="true" t="shared" si="101" ref="EG91:EG102">EE91+EC91</f>
        <v>789</v>
      </c>
      <c r="EH91" s="50">
        <f aca="true" t="shared" si="102" ref="EH91:EH102">DZ91+EF91</f>
        <v>13074</v>
      </c>
      <c r="EI91" s="50">
        <f aca="true" t="shared" si="103" ref="EI91:EI102">EA91+EG91</f>
        <v>14941</v>
      </c>
      <c r="EJ91" s="28">
        <f aca="true" t="shared" si="104" ref="EJ91:EJ102">EH91+EI91</f>
        <v>28015</v>
      </c>
      <c r="EL91" s="30">
        <v>187</v>
      </c>
      <c r="EM91" s="31">
        <f aca="true" t="shared" si="105" ref="EM91:EM115">EJ91+EL91</f>
        <v>28202</v>
      </c>
    </row>
    <row r="92" spans="1:143" ht="18" customHeight="1">
      <c r="A92" s="33" t="s">
        <v>1</v>
      </c>
      <c r="B92" s="52">
        <v>4628</v>
      </c>
      <c r="C92" s="52">
        <v>4124</v>
      </c>
      <c r="D92" s="52"/>
      <c r="E92" s="52"/>
      <c r="F92" s="52">
        <v>5957</v>
      </c>
      <c r="G92" s="52">
        <v>5842</v>
      </c>
      <c r="H92" s="52"/>
      <c r="I92" s="52"/>
      <c r="J92" s="52"/>
      <c r="K92" s="52"/>
      <c r="L92" s="52"/>
      <c r="M92" s="52"/>
      <c r="N92" s="52">
        <f>P92+R92</f>
        <v>235</v>
      </c>
      <c r="O92" s="52">
        <f>Q92+S92</f>
        <v>316</v>
      </c>
      <c r="P92" s="52">
        <v>235</v>
      </c>
      <c r="Q92" s="52">
        <v>316</v>
      </c>
      <c r="R92" s="52"/>
      <c r="S92" s="52"/>
      <c r="T92" s="53">
        <v>346</v>
      </c>
      <c r="U92" s="52">
        <v>332</v>
      </c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>
        <v>3541</v>
      </c>
      <c r="CM92" s="52">
        <v>3969</v>
      </c>
      <c r="CN92" s="52"/>
      <c r="CO92" s="52"/>
      <c r="CP92" s="52">
        <v>1819</v>
      </c>
      <c r="CQ92" s="52">
        <v>1721</v>
      </c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>
        <f t="shared" si="96"/>
        <v>5706</v>
      </c>
      <c r="DY92" s="52">
        <f t="shared" si="97"/>
        <v>6022</v>
      </c>
      <c r="DZ92" s="52">
        <f t="shared" si="98"/>
        <v>11898</v>
      </c>
      <c r="EA92" s="52">
        <f t="shared" si="99"/>
        <v>12180</v>
      </c>
      <c r="EB92" s="52">
        <v>118</v>
      </c>
      <c r="EC92" s="52">
        <v>351</v>
      </c>
      <c r="ED92" s="52">
        <v>642</v>
      </c>
      <c r="EE92" s="52">
        <v>391</v>
      </c>
      <c r="EF92" s="52">
        <f t="shared" si="100"/>
        <v>760</v>
      </c>
      <c r="EG92" s="52">
        <f t="shared" si="101"/>
        <v>742</v>
      </c>
      <c r="EH92" s="52">
        <f t="shared" si="102"/>
        <v>12658</v>
      </c>
      <c r="EI92" s="52">
        <f t="shared" si="103"/>
        <v>12922</v>
      </c>
      <c r="EJ92" s="54">
        <f t="shared" si="104"/>
        <v>25580</v>
      </c>
      <c r="EK92" s="40"/>
      <c r="EL92" s="55">
        <v>0</v>
      </c>
      <c r="EM92" s="56">
        <f t="shared" si="105"/>
        <v>25580</v>
      </c>
    </row>
    <row r="93" spans="1:143" ht="18" customHeight="1">
      <c r="A93" s="26" t="s">
        <v>2</v>
      </c>
      <c r="B93" s="50">
        <v>5518</v>
      </c>
      <c r="C93" s="50">
        <v>5286</v>
      </c>
      <c r="D93" s="50"/>
      <c r="E93" s="50"/>
      <c r="F93" s="50">
        <v>7072</v>
      </c>
      <c r="G93" s="50">
        <v>6835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1">
        <v>511</v>
      </c>
      <c r="U93" s="50">
        <v>468</v>
      </c>
      <c r="V93" s="50"/>
      <c r="W93" s="50"/>
      <c r="X93" s="50"/>
      <c r="Y93" s="50"/>
      <c r="Z93" s="50">
        <v>69</v>
      </c>
      <c r="AA93" s="50">
        <v>61</v>
      </c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>
        <v>4712</v>
      </c>
      <c r="CM93" s="50">
        <v>4754</v>
      </c>
      <c r="CN93" s="50"/>
      <c r="CO93" s="50"/>
      <c r="CP93" s="50">
        <v>2340</v>
      </c>
      <c r="CQ93" s="50">
        <v>1962</v>
      </c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>
        <v>69</v>
      </c>
      <c r="DW93" s="50">
        <v>61</v>
      </c>
      <c r="DX93" s="50">
        <f t="shared" si="96"/>
        <v>7632</v>
      </c>
      <c r="DY93" s="50">
        <f t="shared" si="97"/>
        <v>7245</v>
      </c>
      <c r="DZ93" s="50">
        <f t="shared" si="98"/>
        <v>14704</v>
      </c>
      <c r="EA93" s="50">
        <f t="shared" si="99"/>
        <v>14080</v>
      </c>
      <c r="EB93" s="50">
        <v>96</v>
      </c>
      <c r="EC93" s="50">
        <v>89</v>
      </c>
      <c r="ED93" s="50">
        <v>419</v>
      </c>
      <c r="EE93" s="50">
        <v>396</v>
      </c>
      <c r="EF93" s="50">
        <f t="shared" si="100"/>
        <v>515</v>
      </c>
      <c r="EG93" s="50">
        <f t="shared" si="101"/>
        <v>485</v>
      </c>
      <c r="EH93" s="50">
        <f t="shared" si="102"/>
        <v>15219</v>
      </c>
      <c r="EI93" s="50">
        <f t="shared" si="103"/>
        <v>14565</v>
      </c>
      <c r="EJ93" s="28">
        <f t="shared" si="104"/>
        <v>29784</v>
      </c>
      <c r="EK93" s="42"/>
      <c r="EL93" s="30">
        <v>128</v>
      </c>
      <c r="EM93" s="31">
        <f t="shared" si="105"/>
        <v>29912</v>
      </c>
    </row>
    <row r="94" spans="1:143" ht="18" customHeight="1">
      <c r="A94" s="41" t="s">
        <v>3</v>
      </c>
      <c r="B94" s="57"/>
      <c r="C94" s="57"/>
      <c r="D94" s="57"/>
      <c r="E94" s="57"/>
      <c r="F94" s="57">
        <v>7274</v>
      </c>
      <c r="G94" s="57">
        <v>7172</v>
      </c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8">
        <v>626</v>
      </c>
      <c r="U94" s="57">
        <v>559</v>
      </c>
      <c r="V94" s="57"/>
      <c r="W94" s="57"/>
      <c r="X94" s="57"/>
      <c r="Y94" s="57"/>
      <c r="Z94" s="57">
        <v>887</v>
      </c>
      <c r="AA94" s="57">
        <v>1006</v>
      </c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>
        <v>4759</v>
      </c>
      <c r="CM94" s="57">
        <v>5015</v>
      </c>
      <c r="CN94" s="57"/>
      <c r="CO94" s="57"/>
      <c r="CP94" s="57">
        <v>2480</v>
      </c>
      <c r="CQ94" s="57">
        <v>2111</v>
      </c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>
        <v>887</v>
      </c>
      <c r="DW94" s="57">
        <v>1006</v>
      </c>
      <c r="DX94" s="52">
        <f t="shared" si="96"/>
        <v>8752</v>
      </c>
      <c r="DY94" s="52">
        <f t="shared" si="97"/>
        <v>8691</v>
      </c>
      <c r="DZ94" s="57">
        <f t="shared" si="98"/>
        <v>16026</v>
      </c>
      <c r="EA94" s="57">
        <f t="shared" si="99"/>
        <v>15863</v>
      </c>
      <c r="EB94" s="57">
        <v>93</v>
      </c>
      <c r="EC94" s="57">
        <v>82</v>
      </c>
      <c r="ED94" s="57">
        <v>398</v>
      </c>
      <c r="EE94" s="57">
        <v>482</v>
      </c>
      <c r="EF94" s="57">
        <f t="shared" si="100"/>
        <v>491</v>
      </c>
      <c r="EG94" s="57">
        <f t="shared" si="101"/>
        <v>564</v>
      </c>
      <c r="EH94" s="57">
        <f t="shared" si="102"/>
        <v>16517</v>
      </c>
      <c r="EI94" s="57">
        <f t="shared" si="103"/>
        <v>16427</v>
      </c>
      <c r="EJ94" s="35">
        <f t="shared" si="104"/>
        <v>32944</v>
      </c>
      <c r="EL94" s="37">
        <v>46</v>
      </c>
      <c r="EM94" s="38">
        <f t="shared" si="105"/>
        <v>32990</v>
      </c>
    </row>
    <row r="95" spans="1:143" ht="18" customHeight="1">
      <c r="A95" s="26" t="s">
        <v>4</v>
      </c>
      <c r="B95" s="50"/>
      <c r="C95" s="50"/>
      <c r="D95" s="50"/>
      <c r="E95" s="50"/>
      <c r="F95" s="50">
        <v>8511</v>
      </c>
      <c r="G95" s="50">
        <v>8218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1">
        <v>706</v>
      </c>
      <c r="U95" s="50">
        <v>685</v>
      </c>
      <c r="V95" s="50"/>
      <c r="W95" s="50"/>
      <c r="X95" s="50"/>
      <c r="Y95" s="50"/>
      <c r="Z95" s="50">
        <v>953</v>
      </c>
      <c r="AA95" s="50">
        <v>1372</v>
      </c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>
        <v>976</v>
      </c>
      <c r="CE95" s="50">
        <v>595</v>
      </c>
      <c r="CF95" s="50"/>
      <c r="CG95" s="50"/>
      <c r="CH95" s="50"/>
      <c r="CI95" s="50"/>
      <c r="CJ95" s="50"/>
      <c r="CK95" s="50"/>
      <c r="CL95" s="50">
        <v>5228</v>
      </c>
      <c r="CM95" s="50">
        <v>5522</v>
      </c>
      <c r="CN95" s="50"/>
      <c r="CO95" s="50"/>
      <c r="CP95" s="50">
        <v>2594</v>
      </c>
      <c r="CQ95" s="50">
        <v>2371</v>
      </c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>
        <v>953</v>
      </c>
      <c r="DW95" s="50">
        <v>1372</v>
      </c>
      <c r="DX95" s="50">
        <f t="shared" si="96"/>
        <v>10457</v>
      </c>
      <c r="DY95" s="50">
        <f t="shared" si="97"/>
        <v>10545</v>
      </c>
      <c r="DZ95" s="50">
        <f t="shared" si="98"/>
        <v>18968</v>
      </c>
      <c r="EA95" s="50">
        <f t="shared" si="99"/>
        <v>18763</v>
      </c>
      <c r="EB95" s="50">
        <v>79</v>
      </c>
      <c r="EC95" s="50">
        <v>91</v>
      </c>
      <c r="ED95" s="50">
        <v>623</v>
      </c>
      <c r="EE95" s="50">
        <v>674</v>
      </c>
      <c r="EF95" s="50">
        <f t="shared" si="100"/>
        <v>702</v>
      </c>
      <c r="EG95" s="50">
        <f t="shared" si="101"/>
        <v>765</v>
      </c>
      <c r="EH95" s="50">
        <f t="shared" si="102"/>
        <v>19670</v>
      </c>
      <c r="EI95" s="50">
        <f t="shared" si="103"/>
        <v>19528</v>
      </c>
      <c r="EJ95" s="28">
        <f t="shared" si="104"/>
        <v>39198</v>
      </c>
      <c r="EK95" s="40"/>
      <c r="EL95" s="30">
        <v>0</v>
      </c>
      <c r="EM95" s="31">
        <f t="shared" si="105"/>
        <v>39198</v>
      </c>
    </row>
    <row r="96" spans="1:143" ht="18" customHeight="1">
      <c r="A96" s="41" t="s">
        <v>5</v>
      </c>
      <c r="B96" s="57"/>
      <c r="C96" s="57"/>
      <c r="D96" s="57"/>
      <c r="E96" s="57"/>
      <c r="F96" s="57">
        <v>9017</v>
      </c>
      <c r="G96" s="57">
        <v>9464</v>
      </c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8">
        <v>696</v>
      </c>
      <c r="U96" s="57">
        <v>773</v>
      </c>
      <c r="V96" s="57"/>
      <c r="W96" s="57"/>
      <c r="X96" s="57"/>
      <c r="Y96" s="57"/>
      <c r="Z96" s="57">
        <v>682</v>
      </c>
      <c r="AA96" s="57">
        <v>1108</v>
      </c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>
        <v>1029</v>
      </c>
      <c r="CE96" s="57">
        <v>791</v>
      </c>
      <c r="CF96" s="57"/>
      <c r="CG96" s="57"/>
      <c r="CH96" s="57"/>
      <c r="CI96" s="57"/>
      <c r="CJ96" s="57"/>
      <c r="CK96" s="57"/>
      <c r="CL96" s="57">
        <v>5639</v>
      </c>
      <c r="CM96" s="57">
        <v>5935</v>
      </c>
      <c r="CN96" s="57"/>
      <c r="CO96" s="57"/>
      <c r="CP96" s="57">
        <v>2560</v>
      </c>
      <c r="CQ96" s="57">
        <v>2576</v>
      </c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>
        <v>682</v>
      </c>
      <c r="DW96" s="57">
        <v>1108</v>
      </c>
      <c r="DX96" s="52">
        <f t="shared" si="96"/>
        <v>10606</v>
      </c>
      <c r="DY96" s="52">
        <f t="shared" si="97"/>
        <v>11183</v>
      </c>
      <c r="DZ96" s="57">
        <f t="shared" si="98"/>
        <v>19623</v>
      </c>
      <c r="EA96" s="57">
        <f t="shared" si="99"/>
        <v>20647</v>
      </c>
      <c r="EB96" s="57">
        <v>68</v>
      </c>
      <c r="EC96" s="57">
        <v>63</v>
      </c>
      <c r="ED96" s="57">
        <v>1141</v>
      </c>
      <c r="EE96" s="57">
        <v>1528</v>
      </c>
      <c r="EF96" s="57">
        <f t="shared" si="100"/>
        <v>1209</v>
      </c>
      <c r="EG96" s="57">
        <f t="shared" si="101"/>
        <v>1591</v>
      </c>
      <c r="EH96" s="57">
        <f t="shared" si="102"/>
        <v>20832</v>
      </c>
      <c r="EI96" s="57">
        <f t="shared" si="103"/>
        <v>22238</v>
      </c>
      <c r="EJ96" s="35">
        <f t="shared" si="104"/>
        <v>43070</v>
      </c>
      <c r="EL96" s="37">
        <v>84</v>
      </c>
      <c r="EM96" s="38">
        <f t="shared" si="105"/>
        <v>43154</v>
      </c>
    </row>
    <row r="97" spans="1:143" ht="18" customHeight="1">
      <c r="A97" s="26" t="s">
        <v>6</v>
      </c>
      <c r="B97" s="50"/>
      <c r="C97" s="50"/>
      <c r="D97" s="50"/>
      <c r="E97" s="50"/>
      <c r="F97" s="50">
        <v>9680</v>
      </c>
      <c r="G97" s="50">
        <v>9143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1">
        <v>682</v>
      </c>
      <c r="U97" s="50">
        <v>720</v>
      </c>
      <c r="V97" s="50"/>
      <c r="W97" s="50"/>
      <c r="X97" s="50"/>
      <c r="Y97" s="50"/>
      <c r="Z97" s="50">
        <v>1390</v>
      </c>
      <c r="AA97" s="50">
        <v>1472</v>
      </c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>
        <v>1188</v>
      </c>
      <c r="CE97" s="50">
        <v>859</v>
      </c>
      <c r="CF97" s="50"/>
      <c r="CG97" s="50"/>
      <c r="CH97" s="50"/>
      <c r="CI97" s="50"/>
      <c r="CJ97" s="50"/>
      <c r="CK97" s="50"/>
      <c r="CL97" s="50">
        <v>5289</v>
      </c>
      <c r="CM97" s="50">
        <v>5340</v>
      </c>
      <c r="CN97" s="50"/>
      <c r="CO97" s="50"/>
      <c r="CP97" s="50">
        <v>2608</v>
      </c>
      <c r="CQ97" s="50">
        <v>2471</v>
      </c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>
        <v>1390</v>
      </c>
      <c r="DW97" s="50">
        <v>1472</v>
      </c>
      <c r="DX97" s="50">
        <f t="shared" si="96"/>
        <v>11157</v>
      </c>
      <c r="DY97" s="50">
        <f t="shared" si="97"/>
        <v>10862</v>
      </c>
      <c r="DZ97" s="50">
        <f t="shared" si="98"/>
        <v>20837</v>
      </c>
      <c r="EA97" s="50">
        <f t="shared" si="99"/>
        <v>20005</v>
      </c>
      <c r="EB97" s="50">
        <v>93</v>
      </c>
      <c r="EC97" s="50">
        <v>82</v>
      </c>
      <c r="ED97" s="50">
        <v>1269</v>
      </c>
      <c r="EE97" s="50">
        <v>2709</v>
      </c>
      <c r="EF97" s="50">
        <f t="shared" si="100"/>
        <v>1362</v>
      </c>
      <c r="EG97" s="50">
        <f t="shared" si="101"/>
        <v>2791</v>
      </c>
      <c r="EH97" s="50">
        <f t="shared" si="102"/>
        <v>22199</v>
      </c>
      <c r="EI97" s="50">
        <f t="shared" si="103"/>
        <v>22796</v>
      </c>
      <c r="EJ97" s="28">
        <f t="shared" si="104"/>
        <v>44995</v>
      </c>
      <c r="EL97" s="30">
        <v>288</v>
      </c>
      <c r="EM97" s="31">
        <f t="shared" si="105"/>
        <v>45283</v>
      </c>
    </row>
    <row r="98" spans="1:143" ht="18" customHeight="1">
      <c r="A98" s="41" t="s">
        <v>7</v>
      </c>
      <c r="B98" s="57"/>
      <c r="C98" s="57"/>
      <c r="D98" s="57"/>
      <c r="E98" s="57"/>
      <c r="F98" s="57">
        <v>9703</v>
      </c>
      <c r="G98" s="57">
        <v>9534</v>
      </c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8">
        <v>574</v>
      </c>
      <c r="U98" s="57">
        <v>723</v>
      </c>
      <c r="V98" s="57"/>
      <c r="W98" s="57"/>
      <c r="X98" s="57"/>
      <c r="Y98" s="57"/>
      <c r="Z98" s="69">
        <v>1313</v>
      </c>
      <c r="AA98" s="69">
        <v>1455</v>
      </c>
      <c r="AB98" s="57"/>
      <c r="AC98" s="57"/>
      <c r="AD98" s="69">
        <v>2071</v>
      </c>
      <c r="AE98" s="69">
        <v>2250</v>
      </c>
      <c r="AF98" s="69"/>
      <c r="AG98" s="69"/>
      <c r="AH98" s="69"/>
      <c r="AI98" s="69"/>
      <c r="AJ98" s="70"/>
      <c r="AK98" s="70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57"/>
      <c r="BQ98" s="57"/>
      <c r="BR98" s="57"/>
      <c r="BS98" s="57"/>
      <c r="BT98" s="57"/>
      <c r="BU98" s="57"/>
      <c r="BV98" s="69"/>
      <c r="BW98" s="69"/>
      <c r="BX98" s="69"/>
      <c r="BY98" s="69"/>
      <c r="BZ98" s="69"/>
      <c r="CA98" s="69"/>
      <c r="CB98" s="69"/>
      <c r="CC98" s="69"/>
      <c r="CD98" s="69">
        <v>1100</v>
      </c>
      <c r="CE98" s="69">
        <v>1230</v>
      </c>
      <c r="CF98" s="57"/>
      <c r="CG98" s="57"/>
      <c r="CH98" s="57"/>
      <c r="CI98" s="57"/>
      <c r="CJ98" s="69"/>
      <c r="CK98" s="69"/>
      <c r="CL98" s="69">
        <v>4883</v>
      </c>
      <c r="CM98" s="69">
        <v>5419</v>
      </c>
      <c r="CN98" s="69"/>
      <c r="CO98" s="69"/>
      <c r="CP98" s="69">
        <v>2591</v>
      </c>
      <c r="CQ98" s="69">
        <v>2612</v>
      </c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57">
        <v>1313</v>
      </c>
      <c r="DW98" s="57">
        <v>1455</v>
      </c>
      <c r="DX98" s="52">
        <f t="shared" si="96"/>
        <v>12532</v>
      </c>
      <c r="DY98" s="52">
        <f t="shared" si="97"/>
        <v>13689</v>
      </c>
      <c r="DZ98" s="52">
        <f t="shared" si="98"/>
        <v>22235</v>
      </c>
      <c r="EA98" s="52">
        <f t="shared" si="99"/>
        <v>23223</v>
      </c>
      <c r="EB98" s="69">
        <v>62</v>
      </c>
      <c r="EC98" s="69">
        <v>66</v>
      </c>
      <c r="ED98" s="69">
        <v>1156</v>
      </c>
      <c r="EE98" s="69">
        <v>1515</v>
      </c>
      <c r="EF98" s="57">
        <f t="shared" si="100"/>
        <v>1218</v>
      </c>
      <c r="EG98" s="57">
        <f t="shared" si="101"/>
        <v>1581</v>
      </c>
      <c r="EH98" s="57">
        <f t="shared" si="102"/>
        <v>23453</v>
      </c>
      <c r="EI98" s="57">
        <f t="shared" si="103"/>
        <v>24804</v>
      </c>
      <c r="EJ98" s="35">
        <f t="shared" si="104"/>
        <v>48257</v>
      </c>
      <c r="EL98" s="37">
        <v>222</v>
      </c>
      <c r="EM98" s="38">
        <f t="shared" si="105"/>
        <v>48479</v>
      </c>
    </row>
    <row r="99" spans="1:143" ht="18" customHeight="1">
      <c r="A99" s="26" t="s">
        <v>8</v>
      </c>
      <c r="B99" s="50"/>
      <c r="C99" s="50"/>
      <c r="D99" s="50"/>
      <c r="E99" s="50"/>
      <c r="F99" s="50">
        <v>9388</v>
      </c>
      <c r="G99" s="50">
        <v>9333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1">
        <v>739</v>
      </c>
      <c r="U99" s="50">
        <v>794</v>
      </c>
      <c r="V99" s="50"/>
      <c r="W99" s="50"/>
      <c r="X99" s="50"/>
      <c r="Y99" s="50"/>
      <c r="Z99" s="50">
        <v>844</v>
      </c>
      <c r="AA99" s="50">
        <v>1094</v>
      </c>
      <c r="AB99" s="50"/>
      <c r="AC99" s="50"/>
      <c r="AD99" s="50">
        <v>2409</v>
      </c>
      <c r="AE99" s="50">
        <v>3145</v>
      </c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>
        <v>1136</v>
      </c>
      <c r="CE99" s="50">
        <v>1135</v>
      </c>
      <c r="CF99" s="50"/>
      <c r="CG99" s="50"/>
      <c r="CH99" s="50"/>
      <c r="CI99" s="50"/>
      <c r="CJ99" s="50"/>
      <c r="CK99" s="50"/>
      <c r="CL99" s="50">
        <v>5702</v>
      </c>
      <c r="CM99" s="50">
        <v>5647</v>
      </c>
      <c r="CN99" s="50"/>
      <c r="CO99" s="50"/>
      <c r="CP99" s="50">
        <v>2570</v>
      </c>
      <c r="CQ99" s="50">
        <v>2410</v>
      </c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>
        <v>844</v>
      </c>
      <c r="DW99" s="50">
        <v>1094</v>
      </c>
      <c r="DX99" s="50">
        <f t="shared" si="96"/>
        <v>13400</v>
      </c>
      <c r="DY99" s="50">
        <f t="shared" si="97"/>
        <v>14225</v>
      </c>
      <c r="DZ99" s="50">
        <f t="shared" si="98"/>
        <v>22788</v>
      </c>
      <c r="EA99" s="50">
        <f t="shared" si="99"/>
        <v>23558</v>
      </c>
      <c r="EB99" s="50">
        <v>92</v>
      </c>
      <c r="EC99" s="50">
        <v>110</v>
      </c>
      <c r="ED99" s="50">
        <v>1572</v>
      </c>
      <c r="EE99" s="50">
        <v>1533</v>
      </c>
      <c r="EF99" s="50">
        <f t="shared" si="100"/>
        <v>1664</v>
      </c>
      <c r="EG99" s="50">
        <f t="shared" si="101"/>
        <v>1643</v>
      </c>
      <c r="EH99" s="50">
        <f t="shared" si="102"/>
        <v>24452</v>
      </c>
      <c r="EI99" s="50">
        <f t="shared" si="103"/>
        <v>25201</v>
      </c>
      <c r="EJ99" s="28">
        <f t="shared" si="104"/>
        <v>49653</v>
      </c>
      <c r="EL99" s="30">
        <v>320</v>
      </c>
      <c r="EM99" s="31">
        <f t="shared" si="105"/>
        <v>49973</v>
      </c>
    </row>
    <row r="100" spans="1:143" ht="18" customHeight="1">
      <c r="A100" s="41" t="s">
        <v>9</v>
      </c>
      <c r="B100" s="57"/>
      <c r="C100" s="57"/>
      <c r="D100" s="57"/>
      <c r="E100" s="57"/>
      <c r="F100" s="57">
        <v>8327</v>
      </c>
      <c r="G100" s="57">
        <v>7828</v>
      </c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8">
        <v>608</v>
      </c>
      <c r="U100" s="57">
        <v>607</v>
      </c>
      <c r="V100" s="57"/>
      <c r="W100" s="57"/>
      <c r="X100" s="57"/>
      <c r="Y100" s="57"/>
      <c r="Z100" s="57">
        <v>1014</v>
      </c>
      <c r="AA100" s="57">
        <v>1273</v>
      </c>
      <c r="AB100" s="57"/>
      <c r="AC100" s="57"/>
      <c r="AD100" s="57">
        <v>2876</v>
      </c>
      <c r="AE100" s="57">
        <v>3431</v>
      </c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>
        <v>1110</v>
      </c>
      <c r="CE100" s="57">
        <v>1100</v>
      </c>
      <c r="CF100" s="57"/>
      <c r="CG100" s="57"/>
      <c r="CH100" s="57"/>
      <c r="CI100" s="57"/>
      <c r="CJ100" s="57"/>
      <c r="CK100" s="57"/>
      <c r="CL100" s="57">
        <v>4982</v>
      </c>
      <c r="CM100" s="57">
        <v>5036</v>
      </c>
      <c r="CN100" s="57"/>
      <c r="CO100" s="57"/>
      <c r="CP100" s="57">
        <v>2323</v>
      </c>
      <c r="CQ100" s="57">
        <v>2228</v>
      </c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>
        <v>1014</v>
      </c>
      <c r="DW100" s="57">
        <v>1273</v>
      </c>
      <c r="DX100" s="52">
        <f t="shared" si="96"/>
        <v>12913</v>
      </c>
      <c r="DY100" s="52">
        <f t="shared" si="97"/>
        <v>13675</v>
      </c>
      <c r="DZ100" s="57">
        <f t="shared" si="98"/>
        <v>21240</v>
      </c>
      <c r="EA100" s="57">
        <f t="shared" si="99"/>
        <v>21503</v>
      </c>
      <c r="EB100" s="57">
        <v>150</v>
      </c>
      <c r="EC100" s="57">
        <v>63</v>
      </c>
      <c r="ED100" s="57">
        <v>798</v>
      </c>
      <c r="EE100" s="57">
        <v>514</v>
      </c>
      <c r="EF100" s="57">
        <f t="shared" si="100"/>
        <v>948</v>
      </c>
      <c r="EG100" s="57">
        <f t="shared" si="101"/>
        <v>577</v>
      </c>
      <c r="EH100" s="57">
        <f t="shared" si="102"/>
        <v>22188</v>
      </c>
      <c r="EI100" s="57">
        <f t="shared" si="103"/>
        <v>22080</v>
      </c>
      <c r="EJ100" s="35">
        <f t="shared" si="104"/>
        <v>44268</v>
      </c>
      <c r="EK100" s="40"/>
      <c r="EL100" s="37">
        <v>0</v>
      </c>
      <c r="EM100" s="38">
        <f t="shared" si="105"/>
        <v>44268</v>
      </c>
    </row>
    <row r="101" spans="1:143" ht="18" customHeight="1">
      <c r="A101" s="26" t="s">
        <v>10</v>
      </c>
      <c r="B101" s="50"/>
      <c r="C101" s="50"/>
      <c r="D101" s="50"/>
      <c r="E101" s="50"/>
      <c r="F101" s="50">
        <v>6711</v>
      </c>
      <c r="G101" s="50">
        <v>6704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1">
        <v>454</v>
      </c>
      <c r="U101" s="50">
        <v>534</v>
      </c>
      <c r="V101" s="50"/>
      <c r="W101" s="50"/>
      <c r="X101" s="50"/>
      <c r="Y101" s="50"/>
      <c r="Z101" s="50">
        <v>778</v>
      </c>
      <c r="AA101" s="50">
        <v>1195</v>
      </c>
      <c r="AB101" s="50"/>
      <c r="AC101" s="50"/>
      <c r="AD101" s="50">
        <v>1837</v>
      </c>
      <c r="AE101" s="50">
        <v>2819</v>
      </c>
      <c r="AF101" s="50">
        <v>869</v>
      </c>
      <c r="AG101" s="50">
        <v>934</v>
      </c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>
        <v>904</v>
      </c>
      <c r="CE101" s="50">
        <v>898</v>
      </c>
      <c r="CF101" s="50"/>
      <c r="CG101" s="50"/>
      <c r="CH101" s="50"/>
      <c r="CI101" s="50"/>
      <c r="CJ101" s="50"/>
      <c r="CK101" s="50"/>
      <c r="CL101" s="50">
        <v>4415</v>
      </c>
      <c r="CM101" s="50">
        <v>4307</v>
      </c>
      <c r="CN101" s="50"/>
      <c r="CO101" s="50"/>
      <c r="CP101" s="50">
        <v>2081</v>
      </c>
      <c r="CQ101" s="50">
        <v>2030</v>
      </c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>
        <v>778</v>
      </c>
      <c r="DW101" s="50">
        <v>1195</v>
      </c>
      <c r="DX101" s="50">
        <f t="shared" si="96"/>
        <v>11338</v>
      </c>
      <c r="DY101" s="50">
        <f t="shared" si="97"/>
        <v>12717</v>
      </c>
      <c r="DZ101" s="50">
        <f t="shared" si="98"/>
        <v>18049</v>
      </c>
      <c r="EA101" s="50">
        <f t="shared" si="99"/>
        <v>19421</v>
      </c>
      <c r="EB101" s="50">
        <v>26</v>
      </c>
      <c r="EC101" s="50">
        <v>26</v>
      </c>
      <c r="ED101" s="50">
        <v>501</v>
      </c>
      <c r="EE101" s="50">
        <v>592</v>
      </c>
      <c r="EF101" s="50">
        <f t="shared" si="100"/>
        <v>527</v>
      </c>
      <c r="EG101" s="50">
        <f t="shared" si="101"/>
        <v>618</v>
      </c>
      <c r="EH101" s="50">
        <f t="shared" si="102"/>
        <v>18576</v>
      </c>
      <c r="EI101" s="50">
        <f t="shared" si="103"/>
        <v>20039</v>
      </c>
      <c r="EJ101" s="28">
        <f t="shared" si="104"/>
        <v>38615</v>
      </c>
      <c r="EK101" s="40"/>
      <c r="EL101" s="30">
        <v>456</v>
      </c>
      <c r="EM101" s="31">
        <f t="shared" si="105"/>
        <v>39071</v>
      </c>
    </row>
    <row r="102" spans="1:143" ht="18" customHeight="1">
      <c r="A102" s="41" t="s">
        <v>11</v>
      </c>
      <c r="B102" s="57"/>
      <c r="C102" s="57"/>
      <c r="D102" s="57"/>
      <c r="E102" s="57"/>
      <c r="F102" s="57">
        <v>7728</v>
      </c>
      <c r="G102" s="57">
        <v>6624</v>
      </c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8">
        <v>647</v>
      </c>
      <c r="U102" s="57">
        <v>471</v>
      </c>
      <c r="V102" s="57"/>
      <c r="W102" s="57"/>
      <c r="X102" s="57"/>
      <c r="Y102" s="57"/>
      <c r="Z102" s="57">
        <v>109</v>
      </c>
      <c r="AA102" s="57">
        <v>243</v>
      </c>
      <c r="AB102" s="57"/>
      <c r="AC102" s="57"/>
      <c r="AD102" s="57">
        <v>3820</v>
      </c>
      <c r="AE102" s="57">
        <v>3123</v>
      </c>
      <c r="AF102" s="57">
        <v>1072</v>
      </c>
      <c r="AG102" s="57">
        <v>898</v>
      </c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>
        <v>836</v>
      </c>
      <c r="CE102" s="57">
        <v>505</v>
      </c>
      <c r="CF102" s="57"/>
      <c r="CG102" s="57"/>
      <c r="CH102" s="57"/>
      <c r="CI102" s="57"/>
      <c r="CJ102" s="57"/>
      <c r="CK102" s="57"/>
      <c r="CL102" s="57">
        <v>4697</v>
      </c>
      <c r="CM102" s="57">
        <v>3803</v>
      </c>
      <c r="CN102" s="57"/>
      <c r="CO102" s="57"/>
      <c r="CP102" s="57">
        <v>2435</v>
      </c>
      <c r="CQ102" s="57">
        <v>1870</v>
      </c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>
        <v>109</v>
      </c>
      <c r="DW102" s="57">
        <v>243</v>
      </c>
      <c r="DX102" s="52">
        <f t="shared" si="96"/>
        <v>13616</v>
      </c>
      <c r="DY102" s="52">
        <f t="shared" si="97"/>
        <v>10913</v>
      </c>
      <c r="DZ102" s="57">
        <f t="shared" si="98"/>
        <v>21344</v>
      </c>
      <c r="EA102" s="57">
        <f t="shared" si="99"/>
        <v>17537</v>
      </c>
      <c r="EB102" s="57">
        <v>54</v>
      </c>
      <c r="EC102" s="57">
        <v>58</v>
      </c>
      <c r="ED102" s="57">
        <v>770</v>
      </c>
      <c r="EE102" s="57">
        <v>514</v>
      </c>
      <c r="EF102" s="57">
        <f t="shared" si="100"/>
        <v>824</v>
      </c>
      <c r="EG102" s="57">
        <f t="shared" si="101"/>
        <v>572</v>
      </c>
      <c r="EH102" s="57">
        <f t="shared" si="102"/>
        <v>22168</v>
      </c>
      <c r="EI102" s="57">
        <f t="shared" si="103"/>
        <v>18109</v>
      </c>
      <c r="EJ102" s="35">
        <f t="shared" si="104"/>
        <v>40277</v>
      </c>
      <c r="EK102" s="59"/>
      <c r="EL102" s="37">
        <v>304</v>
      </c>
      <c r="EM102" s="38">
        <f t="shared" si="105"/>
        <v>40581</v>
      </c>
    </row>
    <row r="103" spans="1:149" ht="18" customHeight="1" thickBot="1">
      <c r="A103" s="62">
        <v>2004</v>
      </c>
      <c r="B103" s="63">
        <f aca="true" t="shared" si="106" ref="B103:G103">SUM(B91:B102)</f>
        <v>14369</v>
      </c>
      <c r="C103" s="63">
        <f t="shared" si="106"/>
        <v>14090</v>
      </c>
      <c r="D103" s="63">
        <f t="shared" si="106"/>
        <v>0</v>
      </c>
      <c r="E103" s="63">
        <f t="shared" si="106"/>
        <v>0</v>
      </c>
      <c r="F103" s="63">
        <f t="shared" si="106"/>
        <v>95031</v>
      </c>
      <c r="G103" s="63">
        <f t="shared" si="106"/>
        <v>92699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63">
        <v>0</v>
      </c>
      <c r="N103" s="63">
        <f>P103+R103</f>
        <v>1179</v>
      </c>
      <c r="O103" s="63">
        <f>Q103+S103</f>
        <v>1452</v>
      </c>
      <c r="P103" s="63">
        <f aca="true" t="shared" si="107" ref="P103:AA103">SUM(P91:P102)</f>
        <v>1179</v>
      </c>
      <c r="Q103" s="63">
        <f t="shared" si="107"/>
        <v>1452</v>
      </c>
      <c r="R103" s="63">
        <f t="shared" si="107"/>
        <v>0</v>
      </c>
      <c r="S103" s="63">
        <f t="shared" si="107"/>
        <v>0</v>
      </c>
      <c r="T103" s="63">
        <f t="shared" si="107"/>
        <v>6992</v>
      </c>
      <c r="U103" s="63">
        <f t="shared" si="107"/>
        <v>7314</v>
      </c>
      <c r="V103" s="63">
        <f t="shared" si="107"/>
        <v>0</v>
      </c>
      <c r="W103" s="63">
        <f t="shared" si="107"/>
        <v>0</v>
      </c>
      <c r="X103" s="63">
        <f t="shared" si="107"/>
        <v>0</v>
      </c>
      <c r="Y103" s="63">
        <f t="shared" si="107"/>
        <v>0</v>
      </c>
      <c r="Z103" s="63">
        <f t="shared" si="107"/>
        <v>8039</v>
      </c>
      <c r="AA103" s="63">
        <f t="shared" si="107"/>
        <v>10279</v>
      </c>
      <c r="AB103" s="63">
        <v>0</v>
      </c>
      <c r="AC103" s="63">
        <v>0</v>
      </c>
      <c r="AD103" s="63">
        <f aca="true" t="shared" si="108" ref="AD103:AS103">SUM(AD91:AD102)</f>
        <v>13013</v>
      </c>
      <c r="AE103" s="63">
        <f t="shared" si="108"/>
        <v>14768</v>
      </c>
      <c r="AF103" s="63">
        <f t="shared" si="108"/>
        <v>1941</v>
      </c>
      <c r="AG103" s="63">
        <f t="shared" si="108"/>
        <v>1832</v>
      </c>
      <c r="AH103" s="63">
        <f t="shared" si="108"/>
        <v>0</v>
      </c>
      <c r="AI103" s="63">
        <f t="shared" si="108"/>
        <v>0</v>
      </c>
      <c r="AJ103" s="63">
        <f t="shared" si="108"/>
        <v>0</v>
      </c>
      <c r="AK103" s="63">
        <f t="shared" si="108"/>
        <v>0</v>
      </c>
      <c r="AL103" s="63">
        <f t="shared" si="108"/>
        <v>0</v>
      </c>
      <c r="AM103" s="63">
        <f t="shared" si="108"/>
        <v>0</v>
      </c>
      <c r="AN103" s="63">
        <f t="shared" si="108"/>
        <v>0</v>
      </c>
      <c r="AO103" s="63">
        <f t="shared" si="108"/>
        <v>0</v>
      </c>
      <c r="AP103" s="63">
        <f t="shared" si="108"/>
        <v>0</v>
      </c>
      <c r="AQ103" s="63">
        <f t="shared" si="108"/>
        <v>0</v>
      </c>
      <c r="AR103" s="63">
        <f t="shared" si="108"/>
        <v>0</v>
      </c>
      <c r="AS103" s="63">
        <f t="shared" si="108"/>
        <v>0</v>
      </c>
      <c r="AT103" s="63">
        <f aca="true" t="shared" si="109" ref="AT103:AY103">SUM(AT91:AT102)</f>
        <v>0</v>
      </c>
      <c r="AU103" s="63">
        <f t="shared" si="109"/>
        <v>0</v>
      </c>
      <c r="AV103" s="63">
        <f t="shared" si="109"/>
        <v>0</v>
      </c>
      <c r="AW103" s="63">
        <f t="shared" si="109"/>
        <v>0</v>
      </c>
      <c r="AX103" s="63">
        <f t="shared" si="109"/>
        <v>0</v>
      </c>
      <c r="AY103" s="63">
        <f t="shared" si="109"/>
        <v>0</v>
      </c>
      <c r="AZ103" s="63">
        <f aca="true" t="shared" si="110" ref="AZ103:BS103">SUM(AZ91:AZ102)</f>
        <v>0</v>
      </c>
      <c r="BA103" s="63">
        <f t="shared" si="110"/>
        <v>0</v>
      </c>
      <c r="BB103" s="63">
        <f t="shared" si="110"/>
        <v>0</v>
      </c>
      <c r="BC103" s="63">
        <f t="shared" si="110"/>
        <v>0</v>
      </c>
      <c r="BD103" s="63">
        <f t="shared" si="110"/>
        <v>0</v>
      </c>
      <c r="BE103" s="63">
        <f t="shared" si="110"/>
        <v>0</v>
      </c>
      <c r="BF103" s="63">
        <f t="shared" si="110"/>
        <v>0</v>
      </c>
      <c r="BG103" s="63">
        <f t="shared" si="110"/>
        <v>0</v>
      </c>
      <c r="BH103" s="63">
        <f>SUM(BH91:BH102)</f>
        <v>0</v>
      </c>
      <c r="BI103" s="63">
        <f>SUM(BI91:BI102)</f>
        <v>0</v>
      </c>
      <c r="BJ103" s="63">
        <f>SUM(BJ91:BJ102)</f>
        <v>0</v>
      </c>
      <c r="BK103" s="63">
        <f>SUM(BK91:BK102)</f>
        <v>0</v>
      </c>
      <c r="BL103" s="63">
        <f t="shared" si="110"/>
        <v>0</v>
      </c>
      <c r="BM103" s="63">
        <f t="shared" si="110"/>
        <v>0</v>
      </c>
      <c r="BN103" s="63">
        <f t="shared" si="110"/>
        <v>0</v>
      </c>
      <c r="BO103" s="63">
        <f t="shared" si="110"/>
        <v>0</v>
      </c>
      <c r="BP103" s="63">
        <f t="shared" si="110"/>
        <v>0</v>
      </c>
      <c r="BQ103" s="63">
        <f t="shared" si="110"/>
        <v>0</v>
      </c>
      <c r="BR103" s="63">
        <f t="shared" si="110"/>
        <v>0</v>
      </c>
      <c r="BS103" s="63">
        <f t="shared" si="110"/>
        <v>0</v>
      </c>
      <c r="BT103" s="63">
        <f aca="true" t="shared" si="111" ref="BT103:CQ103">SUM(BT91:BT102)</f>
        <v>0</v>
      </c>
      <c r="BU103" s="63">
        <f t="shared" si="111"/>
        <v>0</v>
      </c>
      <c r="BV103" s="63">
        <f t="shared" si="111"/>
        <v>0</v>
      </c>
      <c r="BW103" s="63">
        <f t="shared" si="111"/>
        <v>0</v>
      </c>
      <c r="BX103" s="63">
        <f t="shared" si="111"/>
        <v>0</v>
      </c>
      <c r="BY103" s="63">
        <f t="shared" si="111"/>
        <v>0</v>
      </c>
      <c r="BZ103" s="63">
        <f t="shared" si="111"/>
        <v>0</v>
      </c>
      <c r="CA103" s="63">
        <f t="shared" si="111"/>
        <v>0</v>
      </c>
      <c r="CB103" s="63">
        <f>SUM(CB91:CB102)</f>
        <v>0</v>
      </c>
      <c r="CC103" s="63">
        <f>SUM(CC91:CC102)</f>
        <v>0</v>
      </c>
      <c r="CD103" s="63">
        <f t="shared" si="111"/>
        <v>8279</v>
      </c>
      <c r="CE103" s="63">
        <f t="shared" si="111"/>
        <v>7113</v>
      </c>
      <c r="CF103" s="63">
        <f t="shared" si="111"/>
        <v>0</v>
      </c>
      <c r="CG103" s="63">
        <f t="shared" si="111"/>
        <v>0</v>
      </c>
      <c r="CH103" s="63">
        <f t="shared" si="111"/>
        <v>0</v>
      </c>
      <c r="CI103" s="63">
        <f t="shared" si="111"/>
        <v>0</v>
      </c>
      <c r="CJ103" s="63">
        <f>SUM(CJ91:CJ102)</f>
        <v>0</v>
      </c>
      <c r="CK103" s="63">
        <f>SUM(CK91:CK102)</f>
        <v>0</v>
      </c>
      <c r="CL103" s="63">
        <f t="shared" si="111"/>
        <v>57355</v>
      </c>
      <c r="CM103" s="63">
        <f t="shared" si="111"/>
        <v>59109</v>
      </c>
      <c r="CN103" s="63">
        <f>SUM(CN91:CN102)</f>
        <v>0</v>
      </c>
      <c r="CO103" s="63">
        <f>SUM(CO91:CO102)</f>
        <v>0</v>
      </c>
      <c r="CP103" s="63">
        <f t="shared" si="111"/>
        <v>28185</v>
      </c>
      <c r="CQ103" s="63">
        <f t="shared" si="111"/>
        <v>26366</v>
      </c>
      <c r="CR103" s="63">
        <f aca="true" t="shared" si="112" ref="CR103:DO103">SUM(CR91:CR102)</f>
        <v>0</v>
      </c>
      <c r="CS103" s="63">
        <f t="shared" si="112"/>
        <v>0</v>
      </c>
      <c r="CT103" s="63">
        <f t="shared" si="112"/>
        <v>0</v>
      </c>
      <c r="CU103" s="63">
        <f t="shared" si="112"/>
        <v>0</v>
      </c>
      <c r="CV103" s="63">
        <f t="shared" si="112"/>
        <v>0</v>
      </c>
      <c r="CW103" s="63">
        <f t="shared" si="112"/>
        <v>0</v>
      </c>
      <c r="CX103" s="63">
        <f t="shared" si="112"/>
        <v>0</v>
      </c>
      <c r="CY103" s="63">
        <f t="shared" si="112"/>
        <v>0</v>
      </c>
      <c r="CZ103" s="63">
        <f t="shared" si="112"/>
        <v>0</v>
      </c>
      <c r="DA103" s="63">
        <f t="shared" si="112"/>
        <v>0</v>
      </c>
      <c r="DB103" s="63">
        <f t="shared" si="112"/>
        <v>0</v>
      </c>
      <c r="DC103" s="63">
        <f t="shared" si="112"/>
        <v>0</v>
      </c>
      <c r="DD103" s="63">
        <f>SUM(DD91:DD102)</f>
        <v>0</v>
      </c>
      <c r="DE103" s="63">
        <f>SUM(DE91:DE102)</f>
        <v>0</v>
      </c>
      <c r="DF103" s="63">
        <f aca="true" t="shared" si="113" ref="DF103:DM103">SUM(DF91:DF102)</f>
        <v>0</v>
      </c>
      <c r="DG103" s="63">
        <f t="shared" si="113"/>
        <v>0</v>
      </c>
      <c r="DH103" s="63">
        <f t="shared" si="113"/>
        <v>0</v>
      </c>
      <c r="DI103" s="63">
        <f t="shared" si="113"/>
        <v>0</v>
      </c>
      <c r="DJ103" s="63">
        <f t="shared" si="113"/>
        <v>0</v>
      </c>
      <c r="DK103" s="63">
        <f t="shared" si="113"/>
        <v>0</v>
      </c>
      <c r="DL103" s="63">
        <f t="shared" si="113"/>
        <v>0</v>
      </c>
      <c r="DM103" s="63">
        <f t="shared" si="113"/>
        <v>0</v>
      </c>
      <c r="DN103" s="63">
        <f t="shared" si="112"/>
        <v>0</v>
      </c>
      <c r="DO103" s="63">
        <f t="shared" si="112"/>
        <v>0</v>
      </c>
      <c r="DP103" s="63">
        <f aca="true" t="shared" si="114" ref="DP103:DU103">SUM(DP91:DP102)</f>
        <v>0</v>
      </c>
      <c r="DQ103" s="63">
        <f t="shared" si="114"/>
        <v>0</v>
      </c>
      <c r="DR103" s="63">
        <f t="shared" si="114"/>
        <v>0</v>
      </c>
      <c r="DS103" s="63">
        <f t="shared" si="114"/>
        <v>0</v>
      </c>
      <c r="DT103" s="63">
        <f t="shared" si="114"/>
        <v>0</v>
      </c>
      <c r="DU103" s="63">
        <f t="shared" si="114"/>
        <v>0</v>
      </c>
      <c r="DV103" s="63">
        <f aca="true" t="shared" si="115" ref="DV103:EJ103">SUM(DV91:DV102)</f>
        <v>8039</v>
      </c>
      <c r="DW103" s="63">
        <f t="shared" si="115"/>
        <v>10279</v>
      </c>
      <c r="DX103" s="63">
        <f t="shared" si="115"/>
        <v>123804</v>
      </c>
      <c r="DY103" s="63">
        <f t="shared" si="115"/>
        <v>126781</v>
      </c>
      <c r="DZ103" s="63">
        <f t="shared" si="115"/>
        <v>220014</v>
      </c>
      <c r="EA103" s="63">
        <f t="shared" si="115"/>
        <v>220932</v>
      </c>
      <c r="EB103" s="63">
        <f t="shared" si="115"/>
        <v>1123</v>
      </c>
      <c r="EC103" s="63">
        <f t="shared" si="115"/>
        <v>1434</v>
      </c>
      <c r="ED103" s="63">
        <f t="shared" si="115"/>
        <v>9869</v>
      </c>
      <c r="EE103" s="63">
        <f t="shared" si="115"/>
        <v>11284</v>
      </c>
      <c r="EF103" s="63">
        <f t="shared" si="115"/>
        <v>10992</v>
      </c>
      <c r="EG103" s="63">
        <f t="shared" si="115"/>
        <v>12718</v>
      </c>
      <c r="EH103" s="63">
        <f t="shared" si="115"/>
        <v>231006</v>
      </c>
      <c r="EI103" s="63">
        <f t="shared" si="115"/>
        <v>233650</v>
      </c>
      <c r="EJ103" s="64">
        <f t="shared" si="115"/>
        <v>464656</v>
      </c>
      <c r="EK103" s="29"/>
      <c r="EL103" s="65">
        <f>SUM(EL91:EL102)</f>
        <v>2035</v>
      </c>
      <c r="EM103" s="66">
        <f>SUM(EM91:EM102)</f>
        <v>466691</v>
      </c>
      <c r="EN103" s="75"/>
      <c r="EO103" s="75"/>
      <c r="EP103" s="75"/>
      <c r="EQ103" s="75"/>
      <c r="ER103" s="75"/>
      <c r="ES103" s="75"/>
    </row>
    <row r="104" spans="1:149" ht="18" customHeight="1" thickTop="1">
      <c r="A104" s="26" t="s">
        <v>0</v>
      </c>
      <c r="B104" s="50">
        <v>4223</v>
      </c>
      <c r="C104" s="50">
        <v>4680</v>
      </c>
      <c r="D104" s="50"/>
      <c r="E104" s="50"/>
      <c r="F104" s="50">
        <v>6053</v>
      </c>
      <c r="G104" s="50">
        <v>6880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1">
        <v>296</v>
      </c>
      <c r="U104" s="50">
        <v>501</v>
      </c>
      <c r="V104" s="50"/>
      <c r="W104" s="50"/>
      <c r="X104" s="50"/>
      <c r="Y104" s="50"/>
      <c r="Z104" s="50"/>
      <c r="AA104" s="50"/>
      <c r="AB104" s="50"/>
      <c r="AC104" s="50"/>
      <c r="AD104" s="50">
        <v>2744</v>
      </c>
      <c r="AE104" s="50">
        <v>4237</v>
      </c>
      <c r="AF104" s="50">
        <v>845</v>
      </c>
      <c r="AG104" s="50">
        <v>1050</v>
      </c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>
        <v>670</v>
      </c>
      <c r="CE104" s="50">
        <v>979</v>
      </c>
      <c r="CF104" s="50"/>
      <c r="CG104" s="50"/>
      <c r="CH104" s="50"/>
      <c r="CI104" s="50"/>
      <c r="CJ104" s="50"/>
      <c r="CK104" s="50"/>
      <c r="CL104" s="50">
        <v>4045</v>
      </c>
      <c r="CM104" s="50">
        <v>5236</v>
      </c>
      <c r="CN104" s="50"/>
      <c r="CO104" s="50"/>
      <c r="CP104" s="50">
        <v>2097</v>
      </c>
      <c r="CQ104" s="50">
        <v>2330</v>
      </c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>
        <f aca="true" t="shared" si="116" ref="DV104:DW109">CH104</f>
        <v>0</v>
      </c>
      <c r="DW104" s="50">
        <f t="shared" si="116"/>
        <v>0</v>
      </c>
      <c r="DX104" s="50">
        <f aca="true" t="shared" si="117" ref="DX104:DX115">T104+V104+AJ104+BN104+BP104+BR104+BT104+BV104+CF104+Z104+CD104+AD104+AF104+X104+CH104+AH104</f>
        <v>4555</v>
      </c>
      <c r="DY104" s="50">
        <f aca="true" t="shared" si="118" ref="DY104:DY115">U104+W104+AK104+BO104+BQ104+BS104+BU104+BW104+CG104+AA104+CE104+AE104+AG104+Y104+CI104+AI104</f>
        <v>6767</v>
      </c>
      <c r="DZ104" s="50">
        <f aca="true" t="shared" si="119" ref="DZ104:DZ115">DV104+CP104+CL104+CD104+BV104+BN104+AH104+AF104+AD104+X104+T104+F104+BL104</f>
        <v>16750</v>
      </c>
      <c r="EA104" s="50">
        <f aca="true" t="shared" si="120" ref="EA104:EA115">DW104+CQ104+CM104+CE104+BW104+BO104+AI104+AG104+AE104+Y104+U104+G104+BM104</f>
        <v>21213</v>
      </c>
      <c r="EB104" s="50">
        <v>41</v>
      </c>
      <c r="EC104" s="50">
        <v>34</v>
      </c>
      <c r="ED104" s="50">
        <v>1191</v>
      </c>
      <c r="EE104" s="50">
        <v>568</v>
      </c>
      <c r="EF104" s="50">
        <f aca="true" t="shared" si="121" ref="EF104:EF115">ED104+EB104</f>
        <v>1232</v>
      </c>
      <c r="EG104" s="50">
        <f aca="true" t="shared" si="122" ref="EG104:EG115">EE104+EC104</f>
        <v>602</v>
      </c>
      <c r="EH104" s="50">
        <f aca="true" t="shared" si="123" ref="EH104:EH115">DZ104+EF104</f>
        <v>17982</v>
      </c>
      <c r="EI104" s="50">
        <f aca="true" t="shared" si="124" ref="EI104:EI115">EA104+EG104</f>
        <v>21815</v>
      </c>
      <c r="EJ104" s="28">
        <f aca="true" t="shared" si="125" ref="EJ104:EJ115">EH104+EI104</f>
        <v>39797</v>
      </c>
      <c r="EL104" s="30">
        <v>174</v>
      </c>
      <c r="EM104" s="31">
        <f t="shared" si="105"/>
        <v>39971</v>
      </c>
      <c r="EN104" s="86"/>
      <c r="EO104" s="86"/>
      <c r="EP104" s="86"/>
      <c r="EQ104" s="86"/>
      <c r="ER104" s="86"/>
      <c r="ES104" s="86"/>
    </row>
    <row r="105" spans="1:149" ht="18" customHeight="1">
      <c r="A105" s="33" t="s">
        <v>1</v>
      </c>
      <c r="B105" s="52">
        <v>4628</v>
      </c>
      <c r="C105" s="52">
        <v>4124</v>
      </c>
      <c r="D105" s="52"/>
      <c r="E105" s="52"/>
      <c r="F105" s="52">
        <v>6272</v>
      </c>
      <c r="G105" s="52">
        <v>6167</v>
      </c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3">
        <v>269</v>
      </c>
      <c r="U105" s="52">
        <v>316</v>
      </c>
      <c r="V105" s="52"/>
      <c r="W105" s="52"/>
      <c r="X105" s="52"/>
      <c r="Y105" s="52"/>
      <c r="Z105" s="52"/>
      <c r="AA105" s="52"/>
      <c r="AB105" s="52"/>
      <c r="AC105" s="52"/>
      <c r="AD105" s="52">
        <v>2830</v>
      </c>
      <c r="AE105" s="52">
        <v>3190</v>
      </c>
      <c r="AF105" s="52">
        <v>1252</v>
      </c>
      <c r="AG105" s="52">
        <v>1205</v>
      </c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>
        <v>513</v>
      </c>
      <c r="CE105" s="52">
        <v>626</v>
      </c>
      <c r="CF105" s="52"/>
      <c r="CG105" s="52"/>
      <c r="CH105" s="52"/>
      <c r="CI105" s="52"/>
      <c r="CJ105" s="52"/>
      <c r="CK105" s="52"/>
      <c r="CL105" s="52">
        <v>3779</v>
      </c>
      <c r="CM105" s="52">
        <v>3881</v>
      </c>
      <c r="CN105" s="52"/>
      <c r="CO105" s="52"/>
      <c r="CP105" s="52">
        <v>1987</v>
      </c>
      <c r="CQ105" s="52">
        <v>1754</v>
      </c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>
        <f t="shared" si="116"/>
        <v>0</v>
      </c>
      <c r="DW105" s="52">
        <f t="shared" si="116"/>
        <v>0</v>
      </c>
      <c r="DX105" s="52">
        <f t="shared" si="117"/>
        <v>4864</v>
      </c>
      <c r="DY105" s="52">
        <f t="shared" si="118"/>
        <v>5337</v>
      </c>
      <c r="DZ105" s="52">
        <f t="shared" si="119"/>
        <v>16902</v>
      </c>
      <c r="EA105" s="52">
        <f t="shared" si="120"/>
        <v>17139</v>
      </c>
      <c r="EB105" s="52">
        <v>208</v>
      </c>
      <c r="EC105" s="52">
        <v>63</v>
      </c>
      <c r="ED105" s="52">
        <v>1446</v>
      </c>
      <c r="EE105" s="52">
        <v>369</v>
      </c>
      <c r="EF105" s="52">
        <f t="shared" si="121"/>
        <v>1654</v>
      </c>
      <c r="EG105" s="52">
        <f t="shared" si="122"/>
        <v>432</v>
      </c>
      <c r="EH105" s="52">
        <f t="shared" si="123"/>
        <v>18556</v>
      </c>
      <c r="EI105" s="52">
        <f t="shared" si="124"/>
        <v>17571</v>
      </c>
      <c r="EJ105" s="54">
        <f t="shared" si="125"/>
        <v>36127</v>
      </c>
      <c r="EK105" s="40"/>
      <c r="EL105" s="55">
        <v>413</v>
      </c>
      <c r="EM105" s="56">
        <f t="shared" si="105"/>
        <v>36540</v>
      </c>
      <c r="EN105" s="86"/>
      <c r="EO105" s="86"/>
      <c r="EP105" s="86"/>
      <c r="EQ105" s="86"/>
      <c r="ER105" s="86"/>
      <c r="ES105" s="86"/>
    </row>
    <row r="106" spans="1:149" ht="18" customHeight="1">
      <c r="A106" s="26" t="s">
        <v>2</v>
      </c>
      <c r="B106" s="50">
        <v>5518</v>
      </c>
      <c r="C106" s="50">
        <v>5286</v>
      </c>
      <c r="D106" s="50"/>
      <c r="E106" s="50"/>
      <c r="F106" s="50">
        <v>6757</v>
      </c>
      <c r="G106" s="50">
        <v>6850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1">
        <v>460</v>
      </c>
      <c r="U106" s="50">
        <v>471</v>
      </c>
      <c r="V106" s="50"/>
      <c r="W106" s="50"/>
      <c r="X106" s="50">
        <v>28</v>
      </c>
      <c r="Y106" s="50">
        <v>75</v>
      </c>
      <c r="Z106" s="50"/>
      <c r="AA106" s="50"/>
      <c r="AB106" s="50"/>
      <c r="AC106" s="50"/>
      <c r="AD106" s="50">
        <v>3681</v>
      </c>
      <c r="AE106" s="50">
        <v>3885</v>
      </c>
      <c r="AF106" s="50">
        <v>1655</v>
      </c>
      <c r="AG106" s="50">
        <v>1591</v>
      </c>
      <c r="AH106" s="50">
        <v>41</v>
      </c>
      <c r="AI106" s="50">
        <v>42</v>
      </c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>
        <v>1007</v>
      </c>
      <c r="CE106" s="50">
        <v>870</v>
      </c>
      <c r="CF106" s="50"/>
      <c r="CG106" s="50"/>
      <c r="CH106" s="50">
        <v>5</v>
      </c>
      <c r="CI106" s="50">
        <v>7</v>
      </c>
      <c r="CJ106" s="50"/>
      <c r="CK106" s="50"/>
      <c r="CL106" s="50">
        <v>4586</v>
      </c>
      <c r="CM106" s="50">
        <v>4571</v>
      </c>
      <c r="CN106" s="50"/>
      <c r="CO106" s="50"/>
      <c r="CP106" s="50">
        <v>2336</v>
      </c>
      <c r="CQ106" s="50">
        <v>2165</v>
      </c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>
        <f t="shared" si="116"/>
        <v>5</v>
      </c>
      <c r="DW106" s="50">
        <f t="shared" si="116"/>
        <v>7</v>
      </c>
      <c r="DX106" s="50">
        <f t="shared" si="117"/>
        <v>6877</v>
      </c>
      <c r="DY106" s="50">
        <f t="shared" si="118"/>
        <v>6941</v>
      </c>
      <c r="DZ106" s="50">
        <f t="shared" si="119"/>
        <v>20556</v>
      </c>
      <c r="EA106" s="50">
        <f t="shared" si="120"/>
        <v>20527</v>
      </c>
      <c r="EB106" s="50">
        <v>90</v>
      </c>
      <c r="EC106" s="50">
        <v>109</v>
      </c>
      <c r="ED106" s="50">
        <v>528</v>
      </c>
      <c r="EE106" s="50">
        <v>570</v>
      </c>
      <c r="EF106" s="50">
        <f t="shared" si="121"/>
        <v>618</v>
      </c>
      <c r="EG106" s="50">
        <f t="shared" si="122"/>
        <v>679</v>
      </c>
      <c r="EH106" s="50">
        <f t="shared" si="123"/>
        <v>21174</v>
      </c>
      <c r="EI106" s="50">
        <f t="shared" si="124"/>
        <v>21206</v>
      </c>
      <c r="EJ106" s="28">
        <f t="shared" si="125"/>
        <v>42380</v>
      </c>
      <c r="EK106" s="42"/>
      <c r="EL106" s="30">
        <v>567</v>
      </c>
      <c r="EM106" s="31">
        <f t="shared" si="105"/>
        <v>42947</v>
      </c>
      <c r="EN106" s="86"/>
      <c r="EO106" s="86"/>
      <c r="EP106" s="86"/>
      <c r="EQ106" s="86"/>
      <c r="ER106" s="86"/>
      <c r="ES106" s="86"/>
    </row>
    <row r="107" spans="1:149" ht="18" customHeight="1">
      <c r="A107" s="41" t="s">
        <v>3</v>
      </c>
      <c r="B107" s="57"/>
      <c r="C107" s="57"/>
      <c r="D107" s="57"/>
      <c r="E107" s="57"/>
      <c r="F107" s="57">
        <v>7506</v>
      </c>
      <c r="G107" s="57">
        <v>7536</v>
      </c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8">
        <v>466</v>
      </c>
      <c r="U107" s="57">
        <v>472</v>
      </c>
      <c r="V107" s="57"/>
      <c r="W107" s="57"/>
      <c r="X107" s="57">
        <v>507</v>
      </c>
      <c r="Y107" s="57">
        <v>574</v>
      </c>
      <c r="Z107" s="57"/>
      <c r="AA107" s="57"/>
      <c r="AB107" s="57"/>
      <c r="AC107" s="57"/>
      <c r="AD107" s="57">
        <v>3029</v>
      </c>
      <c r="AE107" s="57">
        <v>3496</v>
      </c>
      <c r="AF107" s="57">
        <v>1747</v>
      </c>
      <c r="AG107" s="57">
        <v>1788</v>
      </c>
      <c r="AH107" s="57">
        <v>142</v>
      </c>
      <c r="AI107" s="57">
        <v>134</v>
      </c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>
        <v>1022</v>
      </c>
      <c r="CE107" s="57">
        <v>971</v>
      </c>
      <c r="CF107" s="57"/>
      <c r="CG107" s="57"/>
      <c r="CH107" s="57">
        <v>89</v>
      </c>
      <c r="CI107" s="57">
        <v>135</v>
      </c>
      <c r="CJ107" s="57"/>
      <c r="CK107" s="57"/>
      <c r="CL107" s="57">
        <v>4570</v>
      </c>
      <c r="CM107" s="57">
        <v>5315</v>
      </c>
      <c r="CN107" s="57"/>
      <c r="CO107" s="57"/>
      <c r="CP107" s="57">
        <v>2749</v>
      </c>
      <c r="CQ107" s="57">
        <v>2681</v>
      </c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>
        <f t="shared" si="116"/>
        <v>89</v>
      </c>
      <c r="DW107" s="57">
        <f t="shared" si="116"/>
        <v>135</v>
      </c>
      <c r="DX107" s="52">
        <f t="shared" si="117"/>
        <v>7002</v>
      </c>
      <c r="DY107" s="52">
        <f t="shared" si="118"/>
        <v>7570</v>
      </c>
      <c r="DZ107" s="57">
        <f t="shared" si="119"/>
        <v>21827</v>
      </c>
      <c r="EA107" s="57">
        <f t="shared" si="120"/>
        <v>23102</v>
      </c>
      <c r="EB107" s="57">
        <v>95</v>
      </c>
      <c r="EC107" s="57">
        <v>112</v>
      </c>
      <c r="ED107" s="57">
        <v>772</v>
      </c>
      <c r="EE107" s="57">
        <v>1142</v>
      </c>
      <c r="EF107" s="57">
        <f t="shared" si="121"/>
        <v>867</v>
      </c>
      <c r="EG107" s="57">
        <f t="shared" si="122"/>
        <v>1254</v>
      </c>
      <c r="EH107" s="57">
        <f t="shared" si="123"/>
        <v>22694</v>
      </c>
      <c r="EI107" s="57">
        <f t="shared" si="124"/>
        <v>24356</v>
      </c>
      <c r="EJ107" s="35">
        <f t="shared" si="125"/>
        <v>47050</v>
      </c>
      <c r="EL107" s="37">
        <v>385</v>
      </c>
      <c r="EM107" s="38">
        <f t="shared" si="105"/>
        <v>47435</v>
      </c>
      <c r="EN107" s="86"/>
      <c r="EO107" s="86"/>
      <c r="EP107" s="86"/>
      <c r="EQ107" s="86"/>
      <c r="ER107" s="86"/>
      <c r="ES107" s="86"/>
    </row>
    <row r="108" spans="1:149" ht="18" customHeight="1">
      <c r="A108" s="26" t="s">
        <v>4</v>
      </c>
      <c r="B108" s="50"/>
      <c r="C108" s="50"/>
      <c r="D108" s="50"/>
      <c r="E108" s="50"/>
      <c r="F108" s="50">
        <v>8538</v>
      </c>
      <c r="G108" s="50">
        <f>8060+48+61+71</f>
        <v>8240</v>
      </c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1">
        <v>726</v>
      </c>
      <c r="U108" s="50">
        <v>659</v>
      </c>
      <c r="V108" s="50"/>
      <c r="W108" s="50"/>
      <c r="X108" s="50">
        <v>645</v>
      </c>
      <c r="Y108" s="50">
        <v>685</v>
      </c>
      <c r="Z108" s="50"/>
      <c r="AA108" s="50"/>
      <c r="AB108" s="50"/>
      <c r="AC108" s="50"/>
      <c r="AD108" s="50">
        <v>4138</v>
      </c>
      <c r="AE108" s="50">
        <v>4538</v>
      </c>
      <c r="AF108" s="50">
        <v>1875</v>
      </c>
      <c r="AG108" s="50">
        <v>1823</v>
      </c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>
        <v>1194</v>
      </c>
      <c r="CE108" s="50">
        <v>988</v>
      </c>
      <c r="CF108" s="50"/>
      <c r="CG108" s="50"/>
      <c r="CH108" s="50">
        <v>193</v>
      </c>
      <c r="CI108" s="50">
        <v>202</v>
      </c>
      <c r="CJ108" s="50"/>
      <c r="CK108" s="50"/>
      <c r="CL108" s="50">
        <v>5367</v>
      </c>
      <c r="CM108" s="50">
        <v>5092</v>
      </c>
      <c r="CN108" s="50"/>
      <c r="CO108" s="50"/>
      <c r="CP108" s="50">
        <v>3079</v>
      </c>
      <c r="CQ108" s="50">
        <v>2725</v>
      </c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>
        <f t="shared" si="116"/>
        <v>193</v>
      </c>
      <c r="DW108" s="50">
        <f t="shared" si="116"/>
        <v>202</v>
      </c>
      <c r="DX108" s="50">
        <f t="shared" si="117"/>
        <v>8771</v>
      </c>
      <c r="DY108" s="50">
        <f t="shared" si="118"/>
        <v>8895</v>
      </c>
      <c r="DZ108" s="50">
        <f t="shared" si="119"/>
        <v>25755</v>
      </c>
      <c r="EA108" s="50">
        <f t="shared" si="120"/>
        <v>24952</v>
      </c>
      <c r="EB108" s="50">
        <v>113</v>
      </c>
      <c r="EC108" s="50">
        <v>87</v>
      </c>
      <c r="ED108" s="50">
        <v>1556</v>
      </c>
      <c r="EE108" s="50">
        <v>1596</v>
      </c>
      <c r="EF108" s="50">
        <f t="shared" si="121"/>
        <v>1669</v>
      </c>
      <c r="EG108" s="50">
        <f t="shared" si="122"/>
        <v>1683</v>
      </c>
      <c r="EH108" s="50">
        <f t="shared" si="123"/>
        <v>27424</v>
      </c>
      <c r="EI108" s="50">
        <f t="shared" si="124"/>
        <v>26635</v>
      </c>
      <c r="EJ108" s="28">
        <f t="shared" si="125"/>
        <v>54059</v>
      </c>
      <c r="EK108" s="40"/>
      <c r="EL108" s="30">
        <v>575</v>
      </c>
      <c r="EM108" s="31">
        <f t="shared" si="105"/>
        <v>54634</v>
      </c>
      <c r="EN108" s="86"/>
      <c r="EO108" s="86"/>
      <c r="EP108" s="86"/>
      <c r="EQ108" s="86"/>
      <c r="ER108" s="86"/>
      <c r="ES108" s="86"/>
    </row>
    <row r="109" spans="1:149" ht="18" customHeight="1">
      <c r="A109" s="41" t="s">
        <v>5</v>
      </c>
      <c r="B109" s="57"/>
      <c r="C109" s="57"/>
      <c r="D109" s="57"/>
      <c r="E109" s="57"/>
      <c r="F109" s="57">
        <v>10123</v>
      </c>
      <c r="G109" s="57">
        <v>9748</v>
      </c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8">
        <v>816</v>
      </c>
      <c r="U109" s="57">
        <v>823</v>
      </c>
      <c r="V109" s="57"/>
      <c r="W109" s="57"/>
      <c r="X109" s="57">
        <v>835</v>
      </c>
      <c r="Y109" s="57">
        <v>934</v>
      </c>
      <c r="Z109" s="57"/>
      <c r="AA109" s="57"/>
      <c r="AB109" s="57"/>
      <c r="AC109" s="57"/>
      <c r="AD109" s="57">
        <v>4206</v>
      </c>
      <c r="AE109" s="57">
        <v>5201</v>
      </c>
      <c r="AF109" s="57">
        <v>1948</v>
      </c>
      <c r="AG109" s="57">
        <v>1807</v>
      </c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>
        <v>1275</v>
      </c>
      <c r="CE109" s="57">
        <v>1256</v>
      </c>
      <c r="CF109" s="57"/>
      <c r="CG109" s="57"/>
      <c r="CH109" s="57">
        <v>153</v>
      </c>
      <c r="CI109" s="57">
        <v>202</v>
      </c>
      <c r="CJ109" s="57"/>
      <c r="CK109" s="57"/>
      <c r="CL109" s="57">
        <v>6025</v>
      </c>
      <c r="CM109" s="57">
        <v>5821</v>
      </c>
      <c r="CN109" s="57"/>
      <c r="CO109" s="57"/>
      <c r="CP109" s="57">
        <v>3034</v>
      </c>
      <c r="CQ109" s="57">
        <v>3141</v>
      </c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>
        <f t="shared" si="116"/>
        <v>153</v>
      </c>
      <c r="DW109" s="57">
        <f t="shared" si="116"/>
        <v>202</v>
      </c>
      <c r="DX109" s="52">
        <f t="shared" si="117"/>
        <v>9233</v>
      </c>
      <c r="DY109" s="52">
        <f t="shared" si="118"/>
        <v>10223</v>
      </c>
      <c r="DZ109" s="57">
        <f t="shared" si="119"/>
        <v>28415</v>
      </c>
      <c r="EA109" s="57">
        <f t="shared" si="120"/>
        <v>28933</v>
      </c>
      <c r="EB109" s="57">
        <v>120</v>
      </c>
      <c r="EC109" s="57">
        <v>101</v>
      </c>
      <c r="ED109" s="57">
        <v>1944</v>
      </c>
      <c r="EE109" s="57">
        <v>2413</v>
      </c>
      <c r="EF109" s="57">
        <f t="shared" si="121"/>
        <v>2064</v>
      </c>
      <c r="EG109" s="57">
        <f t="shared" si="122"/>
        <v>2514</v>
      </c>
      <c r="EH109" s="57">
        <f t="shared" si="123"/>
        <v>30479</v>
      </c>
      <c r="EI109" s="57">
        <f t="shared" si="124"/>
        <v>31447</v>
      </c>
      <c r="EJ109" s="35">
        <f t="shared" si="125"/>
        <v>61926</v>
      </c>
      <c r="EL109" s="37">
        <v>289</v>
      </c>
      <c r="EM109" s="38">
        <f t="shared" si="105"/>
        <v>62215</v>
      </c>
      <c r="EN109" s="86"/>
      <c r="EO109" s="86"/>
      <c r="EP109" s="86"/>
      <c r="EQ109" s="86"/>
      <c r="ER109" s="86"/>
      <c r="ES109" s="86"/>
    </row>
    <row r="110" spans="1:149" ht="18" customHeight="1">
      <c r="A110" s="26" t="s">
        <v>6</v>
      </c>
      <c r="B110" s="50"/>
      <c r="C110" s="50"/>
      <c r="D110" s="50"/>
      <c r="E110" s="50"/>
      <c r="F110" s="50">
        <v>10202</v>
      </c>
      <c r="G110" s="50">
        <v>9631</v>
      </c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1">
        <v>634</v>
      </c>
      <c r="U110" s="50">
        <v>618</v>
      </c>
      <c r="V110" s="50"/>
      <c r="W110" s="50"/>
      <c r="X110" s="50">
        <v>799</v>
      </c>
      <c r="Y110" s="50">
        <v>818</v>
      </c>
      <c r="Z110" s="50"/>
      <c r="AA110" s="50"/>
      <c r="AB110" s="50"/>
      <c r="AC110" s="50"/>
      <c r="AD110" s="50">
        <v>6032</v>
      </c>
      <c r="AE110" s="50">
        <v>6813</v>
      </c>
      <c r="AF110" s="50">
        <v>2218</v>
      </c>
      <c r="AG110" s="50">
        <v>2014</v>
      </c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>
        <v>1257</v>
      </c>
      <c r="CE110" s="50">
        <f>1147+33</f>
        <v>1180</v>
      </c>
      <c r="CF110" s="50"/>
      <c r="CG110" s="50"/>
      <c r="CH110" s="50"/>
      <c r="CI110" s="50"/>
      <c r="CJ110" s="50"/>
      <c r="CK110" s="50"/>
      <c r="CL110" s="50">
        <v>4600</v>
      </c>
      <c r="CM110" s="50">
        <v>5086</v>
      </c>
      <c r="CN110" s="50"/>
      <c r="CO110" s="50"/>
      <c r="CP110" s="50">
        <v>3315</v>
      </c>
      <c r="CQ110" s="50">
        <v>2864</v>
      </c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>
        <f t="shared" si="117"/>
        <v>10940</v>
      </c>
      <c r="DY110" s="50">
        <f t="shared" si="118"/>
        <v>11443</v>
      </c>
      <c r="DZ110" s="50">
        <f t="shared" si="119"/>
        <v>29057</v>
      </c>
      <c r="EA110" s="50">
        <f t="shared" si="120"/>
        <v>29024</v>
      </c>
      <c r="EB110" s="50">
        <v>86</v>
      </c>
      <c r="EC110" s="50">
        <v>120</v>
      </c>
      <c r="ED110" s="50">
        <v>2405</v>
      </c>
      <c r="EE110" s="50">
        <v>2383</v>
      </c>
      <c r="EF110" s="50">
        <f t="shared" si="121"/>
        <v>2491</v>
      </c>
      <c r="EG110" s="50">
        <f t="shared" si="122"/>
        <v>2503</v>
      </c>
      <c r="EH110" s="50">
        <f t="shared" si="123"/>
        <v>31548</v>
      </c>
      <c r="EI110" s="50">
        <f t="shared" si="124"/>
        <v>31527</v>
      </c>
      <c r="EJ110" s="28">
        <f t="shared" si="125"/>
        <v>63075</v>
      </c>
      <c r="EL110" s="30">
        <v>381</v>
      </c>
      <c r="EM110" s="31">
        <f t="shared" si="105"/>
        <v>63456</v>
      </c>
      <c r="EN110" s="86"/>
      <c r="EO110" s="86"/>
      <c r="EP110" s="86"/>
      <c r="EQ110" s="86"/>
      <c r="ER110" s="86"/>
      <c r="ES110" s="86"/>
    </row>
    <row r="111" spans="1:149" ht="18" customHeight="1">
      <c r="A111" s="41" t="s">
        <v>7</v>
      </c>
      <c r="B111" s="57"/>
      <c r="C111" s="57"/>
      <c r="D111" s="57"/>
      <c r="E111" s="57"/>
      <c r="F111" s="57">
        <v>10361</v>
      </c>
      <c r="G111" s="57">
        <v>10278</v>
      </c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8">
        <v>534</v>
      </c>
      <c r="U111" s="57">
        <v>683</v>
      </c>
      <c r="V111" s="57"/>
      <c r="W111" s="57"/>
      <c r="X111" s="57">
        <v>815</v>
      </c>
      <c r="Y111" s="57">
        <v>1009</v>
      </c>
      <c r="Z111" s="69"/>
      <c r="AA111" s="69"/>
      <c r="AB111" s="57"/>
      <c r="AC111" s="57"/>
      <c r="AD111" s="69">
        <v>6726</v>
      </c>
      <c r="AE111" s="69">
        <v>6824</v>
      </c>
      <c r="AF111" s="69">
        <v>2146</v>
      </c>
      <c r="AG111" s="69">
        <v>2112</v>
      </c>
      <c r="AH111" s="69"/>
      <c r="AI111" s="69"/>
      <c r="AJ111" s="70"/>
      <c r="AK111" s="70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69"/>
      <c r="BM111" s="69"/>
      <c r="BN111" s="69"/>
      <c r="BO111" s="69"/>
      <c r="BP111" s="57"/>
      <c r="BQ111" s="57"/>
      <c r="BR111" s="57"/>
      <c r="BS111" s="57"/>
      <c r="BT111" s="57"/>
      <c r="BU111" s="57"/>
      <c r="BV111" s="69"/>
      <c r="BW111" s="69"/>
      <c r="BX111" s="57"/>
      <c r="BY111" s="57"/>
      <c r="BZ111" s="57"/>
      <c r="CA111" s="57"/>
      <c r="CB111" s="57"/>
      <c r="CC111" s="57"/>
      <c r="CD111" s="69">
        <v>1336</v>
      </c>
      <c r="CE111" s="69">
        <v>1225</v>
      </c>
      <c r="CF111" s="57"/>
      <c r="CG111" s="57"/>
      <c r="CH111" s="57"/>
      <c r="CI111" s="57"/>
      <c r="CJ111" s="57"/>
      <c r="CK111" s="57"/>
      <c r="CL111" s="57">
        <v>5000</v>
      </c>
      <c r="CM111" s="57">
        <v>5689</v>
      </c>
      <c r="CN111" s="57"/>
      <c r="CO111" s="57"/>
      <c r="CP111" s="57">
        <v>3122</v>
      </c>
      <c r="CQ111" s="57">
        <v>3080</v>
      </c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2">
        <f t="shared" si="117"/>
        <v>11557</v>
      </c>
      <c r="DY111" s="52">
        <f t="shared" si="118"/>
        <v>11853</v>
      </c>
      <c r="DZ111" s="52">
        <f t="shared" si="119"/>
        <v>30040</v>
      </c>
      <c r="EA111" s="52">
        <f t="shared" si="120"/>
        <v>30900</v>
      </c>
      <c r="EB111" s="69">
        <v>367</v>
      </c>
      <c r="EC111" s="69">
        <v>559</v>
      </c>
      <c r="ED111" s="69">
        <v>2599</v>
      </c>
      <c r="EE111" s="69">
        <v>2705</v>
      </c>
      <c r="EF111" s="57">
        <f t="shared" si="121"/>
        <v>2966</v>
      </c>
      <c r="EG111" s="57">
        <f t="shared" si="122"/>
        <v>3264</v>
      </c>
      <c r="EH111" s="57">
        <f t="shared" si="123"/>
        <v>33006</v>
      </c>
      <c r="EI111" s="57">
        <f t="shared" si="124"/>
        <v>34164</v>
      </c>
      <c r="EJ111" s="35">
        <f t="shared" si="125"/>
        <v>67170</v>
      </c>
      <c r="EL111" s="37">
        <v>550</v>
      </c>
      <c r="EM111" s="38">
        <f t="shared" si="105"/>
        <v>67720</v>
      </c>
      <c r="EN111" s="86"/>
      <c r="EO111" s="86"/>
      <c r="EP111" s="86"/>
      <c r="EQ111" s="86"/>
      <c r="ER111" s="86"/>
      <c r="ES111" s="86"/>
    </row>
    <row r="112" spans="1:149" ht="18" customHeight="1">
      <c r="A112" s="26" t="s">
        <v>8</v>
      </c>
      <c r="B112" s="50"/>
      <c r="C112" s="50"/>
      <c r="D112" s="50"/>
      <c r="E112" s="50"/>
      <c r="F112" s="50">
        <v>9287</v>
      </c>
      <c r="G112" s="50">
        <v>9092</v>
      </c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1">
        <v>554</v>
      </c>
      <c r="U112" s="50">
        <v>605</v>
      </c>
      <c r="V112" s="50"/>
      <c r="W112" s="50"/>
      <c r="X112" s="50">
        <v>754</v>
      </c>
      <c r="Y112" s="50">
        <v>991</v>
      </c>
      <c r="Z112" s="50"/>
      <c r="AA112" s="50"/>
      <c r="AB112" s="50"/>
      <c r="AC112" s="50"/>
      <c r="AD112" s="50">
        <v>6816</v>
      </c>
      <c r="AE112" s="50">
        <v>6955</v>
      </c>
      <c r="AF112" s="50">
        <v>2428</v>
      </c>
      <c r="AG112" s="50">
        <v>2490</v>
      </c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>
        <v>1141</v>
      </c>
      <c r="CE112" s="50">
        <v>1158</v>
      </c>
      <c r="CF112" s="50"/>
      <c r="CG112" s="50"/>
      <c r="CH112" s="50"/>
      <c r="CI112" s="50"/>
      <c r="CJ112" s="50"/>
      <c r="CK112" s="50"/>
      <c r="CL112" s="50">
        <v>6276</v>
      </c>
      <c r="CM112" s="50">
        <v>6331</v>
      </c>
      <c r="CN112" s="50"/>
      <c r="CO112" s="50"/>
      <c r="CP112" s="50">
        <v>3125</v>
      </c>
      <c r="CQ112" s="50">
        <v>3041</v>
      </c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>
        <f t="shared" si="117"/>
        <v>11693</v>
      </c>
      <c r="DY112" s="50">
        <f t="shared" si="118"/>
        <v>12199</v>
      </c>
      <c r="DZ112" s="50">
        <f t="shared" si="119"/>
        <v>30381</v>
      </c>
      <c r="EA112" s="50">
        <f t="shared" si="120"/>
        <v>30663</v>
      </c>
      <c r="EB112" s="50">
        <v>129</v>
      </c>
      <c r="EC112" s="50">
        <v>139</v>
      </c>
      <c r="ED112" s="50">
        <v>2779</v>
      </c>
      <c r="EE112" s="50">
        <v>2913</v>
      </c>
      <c r="EF112" s="50">
        <f t="shared" si="121"/>
        <v>2908</v>
      </c>
      <c r="EG112" s="50">
        <f t="shared" si="122"/>
        <v>3052</v>
      </c>
      <c r="EH112" s="50">
        <f t="shared" si="123"/>
        <v>33289</v>
      </c>
      <c r="EI112" s="50">
        <f t="shared" si="124"/>
        <v>33715</v>
      </c>
      <c r="EJ112" s="28">
        <f t="shared" si="125"/>
        <v>67004</v>
      </c>
      <c r="EL112" s="30">
        <v>155</v>
      </c>
      <c r="EM112" s="31">
        <f t="shared" si="105"/>
        <v>67159</v>
      </c>
      <c r="EN112" s="86"/>
      <c r="EO112" s="86"/>
      <c r="EP112" s="86"/>
      <c r="EQ112" s="86"/>
      <c r="ER112" s="86"/>
      <c r="ES112" s="86"/>
    </row>
    <row r="113" spans="1:149" ht="18" customHeight="1">
      <c r="A113" s="41" t="s">
        <v>9</v>
      </c>
      <c r="B113" s="57"/>
      <c r="C113" s="57"/>
      <c r="D113" s="57"/>
      <c r="E113" s="57"/>
      <c r="F113" s="57">
        <v>8233</v>
      </c>
      <c r="G113" s="57">
        <v>7557</v>
      </c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8">
        <v>471</v>
      </c>
      <c r="U113" s="57">
        <v>517</v>
      </c>
      <c r="V113" s="57"/>
      <c r="W113" s="57"/>
      <c r="X113" s="57">
        <v>732</v>
      </c>
      <c r="Y113" s="57">
        <v>713</v>
      </c>
      <c r="Z113" s="57"/>
      <c r="AA113" s="57"/>
      <c r="AB113" s="57"/>
      <c r="AC113" s="57"/>
      <c r="AD113" s="57">
        <v>7014</v>
      </c>
      <c r="AE113" s="57">
        <v>7773</v>
      </c>
      <c r="AF113" s="57">
        <v>2926</v>
      </c>
      <c r="AG113" s="57">
        <v>2995</v>
      </c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>
        <v>344</v>
      </c>
      <c r="BO113" s="57">
        <v>103</v>
      </c>
      <c r="BP113" s="57"/>
      <c r="BQ113" s="57"/>
      <c r="BR113" s="57"/>
      <c r="BS113" s="57"/>
      <c r="BT113" s="57"/>
      <c r="BU113" s="57"/>
      <c r="BV113" s="57">
        <v>340</v>
      </c>
      <c r="BW113" s="57">
        <v>281</v>
      </c>
      <c r="BX113" s="57"/>
      <c r="BY113" s="57"/>
      <c r="BZ113" s="57"/>
      <c r="CA113" s="57"/>
      <c r="CB113" s="57"/>
      <c r="CC113" s="57"/>
      <c r="CD113" s="57">
        <v>1042</v>
      </c>
      <c r="CE113" s="57">
        <v>987</v>
      </c>
      <c r="CF113" s="57"/>
      <c r="CG113" s="57"/>
      <c r="CH113" s="57"/>
      <c r="CI113" s="57"/>
      <c r="CJ113" s="57"/>
      <c r="CK113" s="57"/>
      <c r="CL113" s="57">
        <v>5472</v>
      </c>
      <c r="CM113" s="57">
        <v>5584</v>
      </c>
      <c r="CN113" s="57"/>
      <c r="CO113" s="57"/>
      <c r="CP113" s="57">
        <v>2887</v>
      </c>
      <c r="CQ113" s="57">
        <v>2839</v>
      </c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2">
        <f t="shared" si="117"/>
        <v>12869</v>
      </c>
      <c r="DY113" s="52">
        <f t="shared" si="118"/>
        <v>13369</v>
      </c>
      <c r="DZ113" s="57">
        <f t="shared" si="119"/>
        <v>29461</v>
      </c>
      <c r="EA113" s="57">
        <f t="shared" si="120"/>
        <v>29349</v>
      </c>
      <c r="EB113" s="57">
        <v>46</v>
      </c>
      <c r="EC113" s="57">
        <v>69</v>
      </c>
      <c r="ED113" s="57">
        <v>2264</v>
      </c>
      <c r="EE113" s="57">
        <v>1798</v>
      </c>
      <c r="EF113" s="57">
        <f t="shared" si="121"/>
        <v>2310</v>
      </c>
      <c r="EG113" s="57">
        <f t="shared" si="122"/>
        <v>1867</v>
      </c>
      <c r="EH113" s="57">
        <f t="shared" si="123"/>
        <v>31771</v>
      </c>
      <c r="EI113" s="57">
        <f t="shared" si="124"/>
        <v>31216</v>
      </c>
      <c r="EJ113" s="35">
        <f t="shared" si="125"/>
        <v>62987</v>
      </c>
      <c r="EK113" s="40"/>
      <c r="EL113" s="37">
        <v>336</v>
      </c>
      <c r="EM113" s="38">
        <f t="shared" si="105"/>
        <v>63323</v>
      </c>
      <c r="EN113" s="86"/>
      <c r="EO113" s="86"/>
      <c r="EP113" s="86"/>
      <c r="EQ113" s="86"/>
      <c r="ER113" s="86"/>
      <c r="ES113" s="86"/>
    </row>
    <row r="114" spans="1:149" ht="18" customHeight="1">
      <c r="A114" s="26" t="s">
        <v>10</v>
      </c>
      <c r="B114" s="50"/>
      <c r="C114" s="50"/>
      <c r="D114" s="50"/>
      <c r="E114" s="50"/>
      <c r="F114" s="50">
        <v>6996</v>
      </c>
      <c r="G114" s="50">
        <v>6662</v>
      </c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1">
        <v>444</v>
      </c>
      <c r="U114" s="50">
        <v>496</v>
      </c>
      <c r="V114" s="50"/>
      <c r="W114" s="50"/>
      <c r="X114" s="50">
        <v>414</v>
      </c>
      <c r="Y114" s="50">
        <v>463</v>
      </c>
      <c r="Z114" s="50"/>
      <c r="AA114" s="50"/>
      <c r="AB114" s="50"/>
      <c r="AC114" s="50"/>
      <c r="AD114" s="50">
        <v>5560</v>
      </c>
      <c r="AE114" s="50">
        <v>6730</v>
      </c>
      <c r="AF114" s="50">
        <v>1795</v>
      </c>
      <c r="AG114" s="50">
        <v>2310</v>
      </c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>
        <v>728</v>
      </c>
      <c r="BM114" s="50">
        <v>677</v>
      </c>
      <c r="BN114" s="50">
        <v>1714</v>
      </c>
      <c r="BO114" s="50">
        <v>1981</v>
      </c>
      <c r="BP114" s="50"/>
      <c r="BQ114" s="50"/>
      <c r="BR114" s="50"/>
      <c r="BS114" s="50"/>
      <c r="BT114" s="50"/>
      <c r="BU114" s="50"/>
      <c r="BV114" s="50">
        <v>3915</v>
      </c>
      <c r="BW114" s="50">
        <v>4271</v>
      </c>
      <c r="BX114" s="50"/>
      <c r="BY114" s="50"/>
      <c r="BZ114" s="50"/>
      <c r="CA114" s="50"/>
      <c r="CB114" s="50"/>
      <c r="CC114" s="50"/>
      <c r="CD114" s="50">
        <v>748</v>
      </c>
      <c r="CE114" s="50">
        <v>903</v>
      </c>
      <c r="CF114" s="50"/>
      <c r="CG114" s="50"/>
      <c r="CH114" s="50"/>
      <c r="CI114" s="50"/>
      <c r="CJ114" s="50"/>
      <c r="CK114" s="50"/>
      <c r="CL114" s="50">
        <v>5117</v>
      </c>
      <c r="CM114" s="50">
        <v>5772</v>
      </c>
      <c r="CN114" s="50"/>
      <c r="CO114" s="50"/>
      <c r="CP114" s="50">
        <v>2576</v>
      </c>
      <c r="CQ114" s="50">
        <v>2365</v>
      </c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>
        <f t="shared" si="117"/>
        <v>14590</v>
      </c>
      <c r="DY114" s="50">
        <f t="shared" si="118"/>
        <v>17154</v>
      </c>
      <c r="DZ114" s="50">
        <f t="shared" si="119"/>
        <v>30007</v>
      </c>
      <c r="EA114" s="50">
        <f t="shared" si="120"/>
        <v>32630</v>
      </c>
      <c r="EB114" s="73">
        <v>61</v>
      </c>
      <c r="EC114" s="73">
        <v>93</v>
      </c>
      <c r="ED114" s="73">
        <v>744</v>
      </c>
      <c r="EE114" s="73">
        <v>593</v>
      </c>
      <c r="EF114" s="50">
        <f t="shared" si="121"/>
        <v>805</v>
      </c>
      <c r="EG114" s="50">
        <f t="shared" si="122"/>
        <v>686</v>
      </c>
      <c r="EH114" s="50">
        <f t="shared" si="123"/>
        <v>30812</v>
      </c>
      <c r="EI114" s="50">
        <f t="shared" si="124"/>
        <v>33316</v>
      </c>
      <c r="EJ114" s="28">
        <f t="shared" si="125"/>
        <v>64128</v>
      </c>
      <c r="EK114" s="40"/>
      <c r="EL114" s="74">
        <v>313</v>
      </c>
      <c r="EM114" s="31">
        <f t="shared" si="105"/>
        <v>64441</v>
      </c>
      <c r="EN114" s="86"/>
      <c r="EO114" s="86"/>
      <c r="EP114" s="86"/>
      <c r="EQ114" s="86"/>
      <c r="ER114" s="86"/>
      <c r="ES114" s="86"/>
    </row>
    <row r="115" spans="1:149" ht="18" customHeight="1">
      <c r="A115" s="41" t="s">
        <v>11</v>
      </c>
      <c r="B115" s="57"/>
      <c r="C115" s="57"/>
      <c r="D115" s="57"/>
      <c r="E115" s="57"/>
      <c r="F115" s="57">
        <v>6864</v>
      </c>
      <c r="G115" s="57">
        <v>5720</v>
      </c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8">
        <v>671</v>
      </c>
      <c r="U115" s="57">
        <v>547</v>
      </c>
      <c r="V115" s="57"/>
      <c r="W115" s="57"/>
      <c r="X115" s="57">
        <v>776</v>
      </c>
      <c r="Y115" s="57">
        <v>421</v>
      </c>
      <c r="Z115" s="57"/>
      <c r="AA115" s="57"/>
      <c r="AB115" s="57"/>
      <c r="AC115" s="57"/>
      <c r="AD115" s="57">
        <v>5728</v>
      </c>
      <c r="AE115" s="57">
        <v>5101</v>
      </c>
      <c r="AF115" s="57">
        <v>3243</v>
      </c>
      <c r="AG115" s="57">
        <v>2790</v>
      </c>
      <c r="AH115" s="57">
        <v>1064</v>
      </c>
      <c r="AI115" s="57">
        <v>695</v>
      </c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>
        <v>895</v>
      </c>
      <c r="BM115" s="57">
        <v>709</v>
      </c>
      <c r="BN115" s="57">
        <v>1938</v>
      </c>
      <c r="BO115" s="57">
        <v>1393</v>
      </c>
      <c r="BP115" s="57"/>
      <c r="BQ115" s="57"/>
      <c r="BR115" s="57"/>
      <c r="BS115" s="57"/>
      <c r="BT115" s="57"/>
      <c r="BU115" s="57"/>
      <c r="BV115" s="57">
        <v>4075</v>
      </c>
      <c r="BW115" s="57">
        <v>2947</v>
      </c>
      <c r="BX115" s="57"/>
      <c r="BY115" s="57"/>
      <c r="BZ115" s="57"/>
      <c r="CA115" s="57"/>
      <c r="CB115" s="57"/>
      <c r="CC115" s="57"/>
      <c r="CD115" s="57">
        <v>790</v>
      </c>
      <c r="CE115" s="57">
        <v>729</v>
      </c>
      <c r="CF115" s="57"/>
      <c r="CG115" s="57"/>
      <c r="CH115" s="57"/>
      <c r="CI115" s="57"/>
      <c r="CJ115" s="57"/>
      <c r="CK115" s="57"/>
      <c r="CL115" s="57">
        <v>5529</v>
      </c>
      <c r="CM115" s="57">
        <v>4201</v>
      </c>
      <c r="CN115" s="57"/>
      <c r="CO115" s="57"/>
      <c r="CP115" s="57">
        <v>2802</v>
      </c>
      <c r="CQ115" s="57">
        <v>1979</v>
      </c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2">
        <f t="shared" si="117"/>
        <v>18285</v>
      </c>
      <c r="DY115" s="52">
        <f t="shared" si="118"/>
        <v>14623</v>
      </c>
      <c r="DZ115" s="57">
        <f t="shared" si="119"/>
        <v>34375</v>
      </c>
      <c r="EA115" s="57">
        <f t="shared" si="120"/>
        <v>27232</v>
      </c>
      <c r="EB115" s="57">
        <v>65</v>
      </c>
      <c r="EC115" s="57">
        <v>66</v>
      </c>
      <c r="ED115" s="57">
        <v>218</v>
      </c>
      <c r="EE115" s="57">
        <v>234</v>
      </c>
      <c r="EF115" s="57">
        <f t="shared" si="121"/>
        <v>283</v>
      </c>
      <c r="EG115" s="57">
        <f t="shared" si="122"/>
        <v>300</v>
      </c>
      <c r="EH115" s="57">
        <f t="shared" si="123"/>
        <v>34658</v>
      </c>
      <c r="EI115" s="57">
        <f t="shared" si="124"/>
        <v>27532</v>
      </c>
      <c r="EJ115" s="35">
        <f t="shared" si="125"/>
        <v>62190</v>
      </c>
      <c r="EK115" s="59"/>
      <c r="EL115" s="37">
        <v>155</v>
      </c>
      <c r="EM115" s="38">
        <f t="shared" si="105"/>
        <v>62345</v>
      </c>
      <c r="EN115" s="86"/>
      <c r="EO115" s="86"/>
      <c r="EP115" s="86"/>
      <c r="EQ115" s="86"/>
      <c r="ER115" s="86"/>
      <c r="ES115" s="86"/>
    </row>
    <row r="116" spans="1:149" ht="18" customHeight="1" thickBot="1">
      <c r="A116" s="62">
        <v>2005</v>
      </c>
      <c r="B116" s="63">
        <f aca="true" t="shared" si="126" ref="B116:G116">SUM(B104:B115)</f>
        <v>14369</v>
      </c>
      <c r="C116" s="63">
        <f t="shared" si="126"/>
        <v>14090</v>
      </c>
      <c r="D116" s="63">
        <f t="shared" si="126"/>
        <v>0</v>
      </c>
      <c r="E116" s="63">
        <f t="shared" si="126"/>
        <v>0</v>
      </c>
      <c r="F116" s="63">
        <f t="shared" si="126"/>
        <v>97192</v>
      </c>
      <c r="G116" s="63">
        <f t="shared" si="126"/>
        <v>94361</v>
      </c>
      <c r="H116" s="63">
        <f aca="true" t="shared" si="127" ref="H116:O116">SUM(H104:H115)</f>
        <v>0</v>
      </c>
      <c r="I116" s="63">
        <f t="shared" si="127"/>
        <v>0</v>
      </c>
      <c r="J116" s="63">
        <f t="shared" si="127"/>
        <v>0</v>
      </c>
      <c r="K116" s="63">
        <f t="shared" si="127"/>
        <v>0</v>
      </c>
      <c r="L116" s="63">
        <f>SUM(L104:L115)</f>
        <v>0</v>
      </c>
      <c r="M116" s="63">
        <f>SUM(M104:M115)</f>
        <v>0</v>
      </c>
      <c r="N116" s="63">
        <f t="shared" si="127"/>
        <v>0</v>
      </c>
      <c r="O116" s="63">
        <f t="shared" si="127"/>
        <v>0</v>
      </c>
      <c r="P116" s="63">
        <f aca="true" t="shared" si="128" ref="P116:AS116">SUM(P104:P115)</f>
        <v>0</v>
      </c>
      <c r="Q116" s="63">
        <f t="shared" si="128"/>
        <v>0</v>
      </c>
      <c r="R116" s="63">
        <f t="shared" si="128"/>
        <v>0</v>
      </c>
      <c r="S116" s="63">
        <f t="shared" si="128"/>
        <v>0</v>
      </c>
      <c r="T116" s="63">
        <f t="shared" si="128"/>
        <v>6341</v>
      </c>
      <c r="U116" s="63">
        <f t="shared" si="128"/>
        <v>6708</v>
      </c>
      <c r="V116" s="63">
        <f t="shared" si="128"/>
        <v>0</v>
      </c>
      <c r="W116" s="63">
        <f t="shared" si="128"/>
        <v>0</v>
      </c>
      <c r="X116" s="63">
        <f t="shared" si="128"/>
        <v>6305</v>
      </c>
      <c r="Y116" s="63">
        <f t="shared" si="128"/>
        <v>6683</v>
      </c>
      <c r="Z116" s="63">
        <f t="shared" si="128"/>
        <v>0</v>
      </c>
      <c r="AA116" s="63">
        <f t="shared" si="128"/>
        <v>0</v>
      </c>
      <c r="AB116" s="63">
        <f t="shared" si="128"/>
        <v>0</v>
      </c>
      <c r="AC116" s="63">
        <f t="shared" si="128"/>
        <v>0</v>
      </c>
      <c r="AD116" s="63">
        <f t="shared" si="128"/>
        <v>58504</v>
      </c>
      <c r="AE116" s="63">
        <f t="shared" si="128"/>
        <v>64743</v>
      </c>
      <c r="AF116" s="63">
        <f t="shared" si="128"/>
        <v>24078</v>
      </c>
      <c r="AG116" s="63">
        <f t="shared" si="128"/>
        <v>23975</v>
      </c>
      <c r="AH116" s="63">
        <f t="shared" si="128"/>
        <v>1247</v>
      </c>
      <c r="AI116" s="63">
        <f t="shared" si="128"/>
        <v>871</v>
      </c>
      <c r="AJ116" s="63">
        <f t="shared" si="128"/>
        <v>0</v>
      </c>
      <c r="AK116" s="63">
        <f t="shared" si="128"/>
        <v>0</v>
      </c>
      <c r="AL116" s="63">
        <f t="shared" si="128"/>
        <v>0</v>
      </c>
      <c r="AM116" s="63">
        <f t="shared" si="128"/>
        <v>0</v>
      </c>
      <c r="AN116" s="63">
        <f t="shared" si="128"/>
        <v>0</v>
      </c>
      <c r="AO116" s="63">
        <f t="shared" si="128"/>
        <v>0</v>
      </c>
      <c r="AP116" s="63">
        <f t="shared" si="128"/>
        <v>0</v>
      </c>
      <c r="AQ116" s="63">
        <f t="shared" si="128"/>
        <v>0</v>
      </c>
      <c r="AR116" s="63">
        <f t="shared" si="128"/>
        <v>0</v>
      </c>
      <c r="AS116" s="63">
        <f t="shared" si="128"/>
        <v>0</v>
      </c>
      <c r="AT116" s="63">
        <f aca="true" t="shared" si="129" ref="AT116:AY116">SUM(AT104:AT115)</f>
        <v>0</v>
      </c>
      <c r="AU116" s="63">
        <f t="shared" si="129"/>
        <v>0</v>
      </c>
      <c r="AV116" s="63">
        <f t="shared" si="129"/>
        <v>0</v>
      </c>
      <c r="AW116" s="63">
        <f t="shared" si="129"/>
        <v>0</v>
      </c>
      <c r="AX116" s="63">
        <f t="shared" si="129"/>
        <v>0</v>
      </c>
      <c r="AY116" s="63">
        <f t="shared" si="129"/>
        <v>0</v>
      </c>
      <c r="AZ116" s="63">
        <f aca="true" t="shared" si="130" ref="AZ116:BS116">SUM(AZ104:AZ115)</f>
        <v>0</v>
      </c>
      <c r="BA116" s="63">
        <f t="shared" si="130"/>
        <v>0</v>
      </c>
      <c r="BB116" s="63">
        <f t="shared" si="130"/>
        <v>0</v>
      </c>
      <c r="BC116" s="63">
        <f t="shared" si="130"/>
        <v>0</v>
      </c>
      <c r="BD116" s="63">
        <f t="shared" si="130"/>
        <v>0</v>
      </c>
      <c r="BE116" s="63">
        <f t="shared" si="130"/>
        <v>0</v>
      </c>
      <c r="BF116" s="63">
        <f t="shared" si="130"/>
        <v>0</v>
      </c>
      <c r="BG116" s="63">
        <f t="shared" si="130"/>
        <v>0</v>
      </c>
      <c r="BH116" s="63">
        <f>SUM(BH104:BH115)</f>
        <v>0</v>
      </c>
      <c r="BI116" s="63">
        <f>SUM(BI104:BI115)</f>
        <v>0</v>
      </c>
      <c r="BJ116" s="63">
        <f>SUM(BJ104:BJ115)</f>
        <v>0</v>
      </c>
      <c r="BK116" s="63">
        <f>SUM(BK104:BK115)</f>
        <v>0</v>
      </c>
      <c r="BL116" s="63">
        <f t="shared" si="130"/>
        <v>1623</v>
      </c>
      <c r="BM116" s="63">
        <f t="shared" si="130"/>
        <v>1386</v>
      </c>
      <c r="BN116" s="63">
        <f t="shared" si="130"/>
        <v>3996</v>
      </c>
      <c r="BO116" s="63">
        <f t="shared" si="130"/>
        <v>3477</v>
      </c>
      <c r="BP116" s="63">
        <f t="shared" si="130"/>
        <v>0</v>
      </c>
      <c r="BQ116" s="63">
        <f t="shared" si="130"/>
        <v>0</v>
      </c>
      <c r="BR116" s="63">
        <f t="shared" si="130"/>
        <v>0</v>
      </c>
      <c r="BS116" s="63">
        <f t="shared" si="130"/>
        <v>0</v>
      </c>
      <c r="BT116" s="63">
        <f aca="true" t="shared" si="131" ref="BT116:CQ116">SUM(BT104:BT115)</f>
        <v>0</v>
      </c>
      <c r="BU116" s="63">
        <f t="shared" si="131"/>
        <v>0</v>
      </c>
      <c r="BV116" s="63">
        <f t="shared" si="131"/>
        <v>8330</v>
      </c>
      <c r="BW116" s="63">
        <f t="shared" si="131"/>
        <v>7499</v>
      </c>
      <c r="BX116" s="63">
        <f t="shared" si="131"/>
        <v>0</v>
      </c>
      <c r="BY116" s="63">
        <f t="shared" si="131"/>
        <v>0</v>
      </c>
      <c r="BZ116" s="63">
        <f t="shared" si="131"/>
        <v>0</v>
      </c>
      <c r="CA116" s="63">
        <f t="shared" si="131"/>
        <v>0</v>
      </c>
      <c r="CB116" s="63">
        <f>SUM(CB104:CB115)</f>
        <v>0</v>
      </c>
      <c r="CC116" s="63">
        <f>SUM(CC104:CC115)</f>
        <v>0</v>
      </c>
      <c r="CD116" s="63">
        <f t="shared" si="131"/>
        <v>11995</v>
      </c>
      <c r="CE116" s="63">
        <f t="shared" si="131"/>
        <v>11872</v>
      </c>
      <c r="CF116" s="63">
        <f t="shared" si="131"/>
        <v>0</v>
      </c>
      <c r="CG116" s="63">
        <f t="shared" si="131"/>
        <v>0</v>
      </c>
      <c r="CH116" s="63">
        <f t="shared" si="131"/>
        <v>440</v>
      </c>
      <c r="CI116" s="63">
        <f t="shared" si="131"/>
        <v>546</v>
      </c>
      <c r="CJ116" s="63">
        <f>SUM(CJ104:CJ115)</f>
        <v>0</v>
      </c>
      <c r="CK116" s="63">
        <f>SUM(CK104:CK115)</f>
        <v>0</v>
      </c>
      <c r="CL116" s="63">
        <f t="shared" si="131"/>
        <v>60366</v>
      </c>
      <c r="CM116" s="63">
        <f t="shared" si="131"/>
        <v>62579</v>
      </c>
      <c r="CN116" s="63">
        <f>SUM(CN104:CN115)</f>
        <v>0</v>
      </c>
      <c r="CO116" s="63">
        <f>SUM(CO104:CO115)</f>
        <v>0</v>
      </c>
      <c r="CP116" s="63">
        <f t="shared" si="131"/>
        <v>33109</v>
      </c>
      <c r="CQ116" s="63">
        <f t="shared" si="131"/>
        <v>30964</v>
      </c>
      <c r="CR116" s="63">
        <f aca="true" t="shared" si="132" ref="CR116:DO116">SUM(CR104:CR115)</f>
        <v>0</v>
      </c>
      <c r="CS116" s="63">
        <f t="shared" si="132"/>
        <v>0</v>
      </c>
      <c r="CT116" s="63">
        <f t="shared" si="132"/>
        <v>0</v>
      </c>
      <c r="CU116" s="63">
        <f t="shared" si="132"/>
        <v>0</v>
      </c>
      <c r="CV116" s="63">
        <f t="shared" si="132"/>
        <v>0</v>
      </c>
      <c r="CW116" s="63">
        <f t="shared" si="132"/>
        <v>0</v>
      </c>
      <c r="CX116" s="63">
        <f t="shared" si="132"/>
        <v>0</v>
      </c>
      <c r="CY116" s="63">
        <f t="shared" si="132"/>
        <v>0</v>
      </c>
      <c r="CZ116" s="63">
        <f t="shared" si="132"/>
        <v>0</v>
      </c>
      <c r="DA116" s="63">
        <f t="shared" si="132"/>
        <v>0</v>
      </c>
      <c r="DB116" s="63">
        <f t="shared" si="132"/>
        <v>0</v>
      </c>
      <c r="DC116" s="63">
        <f t="shared" si="132"/>
        <v>0</v>
      </c>
      <c r="DD116" s="63">
        <f>SUM(DD104:DD115)</f>
        <v>0</v>
      </c>
      <c r="DE116" s="63">
        <f>SUM(DE104:DE115)</f>
        <v>0</v>
      </c>
      <c r="DF116" s="63">
        <f aca="true" t="shared" si="133" ref="DF116:DM116">SUM(DF104:DF115)</f>
        <v>0</v>
      </c>
      <c r="DG116" s="63">
        <f t="shared" si="133"/>
        <v>0</v>
      </c>
      <c r="DH116" s="63">
        <f t="shared" si="133"/>
        <v>0</v>
      </c>
      <c r="DI116" s="63">
        <f t="shared" si="133"/>
        <v>0</v>
      </c>
      <c r="DJ116" s="63">
        <f t="shared" si="133"/>
        <v>0</v>
      </c>
      <c r="DK116" s="63">
        <f t="shared" si="133"/>
        <v>0</v>
      </c>
      <c r="DL116" s="63">
        <f t="shared" si="133"/>
        <v>0</v>
      </c>
      <c r="DM116" s="63">
        <f t="shared" si="133"/>
        <v>0</v>
      </c>
      <c r="DN116" s="63">
        <f t="shared" si="132"/>
        <v>0</v>
      </c>
      <c r="DO116" s="63">
        <f t="shared" si="132"/>
        <v>0</v>
      </c>
      <c r="DP116" s="63">
        <f aca="true" t="shared" si="134" ref="DP116:DU116">SUM(DP104:DP115)</f>
        <v>0</v>
      </c>
      <c r="DQ116" s="63">
        <f t="shared" si="134"/>
        <v>0</v>
      </c>
      <c r="DR116" s="63">
        <f t="shared" si="134"/>
        <v>0</v>
      </c>
      <c r="DS116" s="63">
        <f t="shared" si="134"/>
        <v>0</v>
      </c>
      <c r="DT116" s="63">
        <f t="shared" si="134"/>
        <v>0</v>
      </c>
      <c r="DU116" s="63">
        <f t="shared" si="134"/>
        <v>0</v>
      </c>
      <c r="DV116" s="63">
        <f aca="true" t="shared" si="135" ref="DV116:EJ116">SUM(DV104:DV115)</f>
        <v>440</v>
      </c>
      <c r="DW116" s="63">
        <f t="shared" si="135"/>
        <v>546</v>
      </c>
      <c r="DX116" s="63">
        <f t="shared" si="135"/>
        <v>121236</v>
      </c>
      <c r="DY116" s="63">
        <f t="shared" si="135"/>
        <v>126374</v>
      </c>
      <c r="DZ116" s="63">
        <f t="shared" si="135"/>
        <v>313526</v>
      </c>
      <c r="EA116" s="63">
        <f t="shared" si="135"/>
        <v>315664</v>
      </c>
      <c r="EB116" s="63">
        <f t="shared" si="135"/>
        <v>1421</v>
      </c>
      <c r="EC116" s="63">
        <f t="shared" si="135"/>
        <v>1552</v>
      </c>
      <c r="ED116" s="63">
        <f t="shared" si="135"/>
        <v>18446</v>
      </c>
      <c r="EE116" s="63">
        <f t="shared" si="135"/>
        <v>17284</v>
      </c>
      <c r="EF116" s="63">
        <f t="shared" si="135"/>
        <v>19867</v>
      </c>
      <c r="EG116" s="63">
        <f t="shared" si="135"/>
        <v>18836</v>
      </c>
      <c r="EH116" s="63">
        <f t="shared" si="135"/>
        <v>333393</v>
      </c>
      <c r="EI116" s="63">
        <f t="shared" si="135"/>
        <v>334500</v>
      </c>
      <c r="EJ116" s="64">
        <f t="shared" si="135"/>
        <v>667893</v>
      </c>
      <c r="EK116" s="29"/>
      <c r="EL116" s="65">
        <f>SUM(EL104:EL115)</f>
        <v>4293</v>
      </c>
      <c r="EM116" s="66">
        <f>SUM(EM104:EM115)</f>
        <v>672186</v>
      </c>
      <c r="EN116" s="86"/>
      <c r="EO116" s="86"/>
      <c r="EP116" s="86"/>
      <c r="EQ116" s="86"/>
      <c r="ER116" s="86"/>
      <c r="ES116" s="86"/>
    </row>
    <row r="117" spans="1:143" ht="18" customHeight="1" thickTop="1">
      <c r="A117" s="26" t="s">
        <v>0</v>
      </c>
      <c r="B117" s="50">
        <v>4223</v>
      </c>
      <c r="C117" s="50">
        <v>4680</v>
      </c>
      <c r="D117" s="50"/>
      <c r="E117" s="50"/>
      <c r="F117" s="50">
        <v>6187</v>
      </c>
      <c r="G117" s="50">
        <v>6888</v>
      </c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1">
        <v>437</v>
      </c>
      <c r="U117" s="50">
        <v>576</v>
      </c>
      <c r="V117" s="50"/>
      <c r="W117" s="50"/>
      <c r="X117" s="50">
        <v>476</v>
      </c>
      <c r="Y117" s="50">
        <f>622-42</f>
        <v>580</v>
      </c>
      <c r="Z117" s="50"/>
      <c r="AA117" s="50"/>
      <c r="AB117" s="50"/>
      <c r="AC117" s="50"/>
      <c r="AD117" s="50">
        <v>5380</v>
      </c>
      <c r="AE117" s="50">
        <v>6559</v>
      </c>
      <c r="AF117" s="50">
        <v>2584</v>
      </c>
      <c r="AG117" s="50">
        <v>3393</v>
      </c>
      <c r="AH117" s="50">
        <v>705</v>
      </c>
      <c r="AI117" s="50">
        <v>1187</v>
      </c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>
        <v>841</v>
      </c>
      <c r="BM117" s="50">
        <v>1152</v>
      </c>
      <c r="BN117" s="50">
        <v>1296</v>
      </c>
      <c r="BO117" s="50">
        <v>1950</v>
      </c>
      <c r="BP117" s="50"/>
      <c r="BQ117" s="50"/>
      <c r="BR117" s="50"/>
      <c r="BS117" s="50"/>
      <c r="BT117" s="50"/>
      <c r="BU117" s="50"/>
      <c r="BV117" s="50">
        <v>2677</v>
      </c>
      <c r="BW117" s="50">
        <v>4896</v>
      </c>
      <c r="BX117" s="50"/>
      <c r="BY117" s="50"/>
      <c r="BZ117" s="50"/>
      <c r="CA117" s="50"/>
      <c r="CB117" s="50"/>
      <c r="CC117" s="50"/>
      <c r="CD117" s="50">
        <v>678</v>
      </c>
      <c r="CE117" s="50">
        <v>923</v>
      </c>
      <c r="CF117" s="50"/>
      <c r="CG117" s="50"/>
      <c r="CH117" s="50"/>
      <c r="CI117" s="50"/>
      <c r="CJ117" s="50"/>
      <c r="CK117" s="50"/>
      <c r="CL117" s="50">
        <v>3490</v>
      </c>
      <c r="CM117" s="50">
        <v>5357</v>
      </c>
      <c r="CN117" s="50"/>
      <c r="CO117" s="50"/>
      <c r="CP117" s="50">
        <v>2294</v>
      </c>
      <c r="CQ117" s="50">
        <v>3058</v>
      </c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>
        <f aca="true" t="shared" si="136" ref="DX117:DX128">T117+V117+AJ117+BN117+BP117+BR117+BT117+BV117+CF117+Z117+CD117+AD117+AF117+X117+CH117+AH117</f>
        <v>14233</v>
      </c>
      <c r="DY117" s="50">
        <f aca="true" t="shared" si="137" ref="DY117:DY128">U117+W117+AK117+BO117+BQ117+BS117+BU117+BW117+CG117+AA117+CE117+AE117+AG117+Y117+CI117+AI117</f>
        <v>20064</v>
      </c>
      <c r="DZ117" s="50">
        <f aca="true" t="shared" si="138" ref="DZ117:DZ128">DV117+CP117+CL117+CD117+BV117+BN117+AH117+AF117+AD117+X117+T117+F117+BL117+CR117+CV117+DN117+BX117+AL117+AP117+AR117+J117+H117+AB117+AN117+CT117+AT117</f>
        <v>27045</v>
      </c>
      <c r="EA117" s="50">
        <f aca="true" t="shared" si="139" ref="EA117:EA128">DW117+CQ117+CM117+CE117+BW117+BO117+AI117+AG117+AE117+Y117+U117+G117+BM117+CS117+CW117+DO117+BY117+AM117+AQ117+AS117+K117+I117+AC117+AO117+CU117+AU117</f>
        <v>36519</v>
      </c>
      <c r="EB117" s="50">
        <v>118</v>
      </c>
      <c r="EC117" s="50">
        <v>81</v>
      </c>
      <c r="ED117" s="50">
        <v>637</v>
      </c>
      <c r="EE117" s="50">
        <v>682</v>
      </c>
      <c r="EF117" s="50">
        <f aca="true" t="shared" si="140" ref="EF117:EF128">ED117+EB117</f>
        <v>755</v>
      </c>
      <c r="EG117" s="50">
        <f aca="true" t="shared" si="141" ref="EG117:EG128">EE117+EC117</f>
        <v>763</v>
      </c>
      <c r="EH117" s="50">
        <f aca="true" t="shared" si="142" ref="EH117:EH128">DZ117+EF117</f>
        <v>27800</v>
      </c>
      <c r="EI117" s="50">
        <f aca="true" t="shared" si="143" ref="EI117:EI128">EA117+EG117</f>
        <v>37282</v>
      </c>
      <c r="EJ117" s="28">
        <f aca="true" t="shared" si="144" ref="EJ117:EJ128">EH117+EI117</f>
        <v>65082</v>
      </c>
      <c r="EL117" s="30">
        <v>270</v>
      </c>
      <c r="EM117" s="31">
        <f aca="true" t="shared" si="145" ref="EM117:EM128">EJ117+EL117</f>
        <v>65352</v>
      </c>
    </row>
    <row r="118" spans="1:143" ht="18" customHeight="1">
      <c r="A118" s="33" t="s">
        <v>1</v>
      </c>
      <c r="B118" s="52">
        <v>4628</v>
      </c>
      <c r="C118" s="52">
        <v>4124</v>
      </c>
      <c r="D118" s="52"/>
      <c r="E118" s="52"/>
      <c r="F118" s="52">
        <v>6237</v>
      </c>
      <c r="G118" s="52">
        <v>5961</v>
      </c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3">
        <v>442</v>
      </c>
      <c r="U118" s="52">
        <v>596</v>
      </c>
      <c r="V118" s="52"/>
      <c r="W118" s="52"/>
      <c r="X118" s="52">
        <v>393</v>
      </c>
      <c r="Y118" s="52">
        <v>341</v>
      </c>
      <c r="Z118" s="52"/>
      <c r="AA118" s="52"/>
      <c r="AB118" s="52"/>
      <c r="AC118" s="52"/>
      <c r="AD118" s="52">
        <v>5553</v>
      </c>
      <c r="AE118" s="52">
        <v>5837</v>
      </c>
      <c r="AF118" s="52">
        <v>2363</v>
      </c>
      <c r="AG118" s="52">
        <v>2349</v>
      </c>
      <c r="AH118" s="52">
        <v>929</v>
      </c>
      <c r="AI118" s="52">
        <v>738</v>
      </c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>
        <v>880</v>
      </c>
      <c r="BM118" s="52">
        <v>936</v>
      </c>
      <c r="BN118" s="52">
        <v>1716</v>
      </c>
      <c r="BO118" s="52">
        <v>1443</v>
      </c>
      <c r="BP118" s="52"/>
      <c r="BQ118" s="52"/>
      <c r="BR118" s="52"/>
      <c r="BS118" s="52"/>
      <c r="BT118" s="52"/>
      <c r="BU118" s="52"/>
      <c r="BV118" s="52">
        <v>3618</v>
      </c>
      <c r="BW118" s="52">
        <v>4224</v>
      </c>
      <c r="BX118" s="52"/>
      <c r="BY118" s="52"/>
      <c r="BZ118" s="52"/>
      <c r="CA118" s="52"/>
      <c r="CB118" s="52"/>
      <c r="CC118" s="52"/>
      <c r="CD118" s="52">
        <v>684</v>
      </c>
      <c r="CE118" s="52">
        <v>750</v>
      </c>
      <c r="CF118" s="52"/>
      <c r="CG118" s="52"/>
      <c r="CH118" s="52"/>
      <c r="CI118" s="52"/>
      <c r="CJ118" s="52"/>
      <c r="CK118" s="52"/>
      <c r="CL118" s="52">
        <v>3945</v>
      </c>
      <c r="CM118" s="52">
        <v>4171</v>
      </c>
      <c r="CN118" s="52"/>
      <c r="CO118" s="52"/>
      <c r="CP118" s="52">
        <v>2397</v>
      </c>
      <c r="CQ118" s="52">
        <v>2183</v>
      </c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>
        <f t="shared" si="136"/>
        <v>15698</v>
      </c>
      <c r="DY118" s="52">
        <f t="shared" si="137"/>
        <v>16278</v>
      </c>
      <c r="DZ118" s="52">
        <f t="shared" si="138"/>
        <v>29157</v>
      </c>
      <c r="EA118" s="52">
        <f t="shared" si="139"/>
        <v>29529</v>
      </c>
      <c r="EB118" s="52">
        <v>51</v>
      </c>
      <c r="EC118" s="52">
        <v>52</v>
      </c>
      <c r="ED118" s="52">
        <v>688</v>
      </c>
      <c r="EE118" s="52">
        <v>630</v>
      </c>
      <c r="EF118" s="52">
        <f t="shared" si="140"/>
        <v>739</v>
      </c>
      <c r="EG118" s="52">
        <f t="shared" si="141"/>
        <v>682</v>
      </c>
      <c r="EH118" s="52">
        <f t="shared" si="142"/>
        <v>29896</v>
      </c>
      <c r="EI118" s="52">
        <f t="shared" si="143"/>
        <v>30211</v>
      </c>
      <c r="EJ118" s="54">
        <f t="shared" si="144"/>
        <v>60107</v>
      </c>
      <c r="EK118" s="40"/>
      <c r="EL118" s="55">
        <v>183</v>
      </c>
      <c r="EM118" s="56">
        <f t="shared" si="145"/>
        <v>60290</v>
      </c>
    </row>
    <row r="119" spans="1:143" ht="18" customHeight="1">
      <c r="A119" s="26" t="s">
        <v>2</v>
      </c>
      <c r="B119" s="50">
        <v>5518</v>
      </c>
      <c r="C119" s="50">
        <v>5286</v>
      </c>
      <c r="D119" s="50"/>
      <c r="E119" s="50"/>
      <c r="F119" s="50">
        <v>7513</v>
      </c>
      <c r="G119" s="50">
        <v>7288</v>
      </c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1">
        <v>333</v>
      </c>
      <c r="U119" s="50">
        <v>429</v>
      </c>
      <c r="V119" s="50"/>
      <c r="W119" s="50"/>
      <c r="X119" s="50">
        <v>639</v>
      </c>
      <c r="Y119" s="50">
        <v>555</v>
      </c>
      <c r="Z119" s="50"/>
      <c r="AA119" s="50"/>
      <c r="AB119" s="50"/>
      <c r="AC119" s="50"/>
      <c r="AD119" s="50">
        <v>6765</v>
      </c>
      <c r="AE119" s="50">
        <v>7458</v>
      </c>
      <c r="AF119" s="50">
        <v>3230</v>
      </c>
      <c r="AG119" s="50">
        <v>3500</v>
      </c>
      <c r="AH119" s="50">
        <v>852</v>
      </c>
      <c r="AI119" s="50">
        <v>1013</v>
      </c>
      <c r="AJ119" s="50"/>
      <c r="AK119" s="50"/>
      <c r="AL119" s="50">
        <v>1254</v>
      </c>
      <c r="AM119" s="50">
        <v>1166</v>
      </c>
      <c r="AN119" s="50"/>
      <c r="AO119" s="50"/>
      <c r="AP119" s="50">
        <v>1275</v>
      </c>
      <c r="AQ119" s="50">
        <v>1509</v>
      </c>
      <c r="AR119" s="50">
        <v>172</v>
      </c>
      <c r="AS119" s="50">
        <v>156</v>
      </c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>
        <v>902</v>
      </c>
      <c r="BM119" s="50">
        <v>863</v>
      </c>
      <c r="BN119" s="50">
        <v>1750</v>
      </c>
      <c r="BO119" s="50">
        <v>1820</v>
      </c>
      <c r="BP119" s="50"/>
      <c r="BQ119" s="50"/>
      <c r="BR119" s="50"/>
      <c r="BS119" s="50"/>
      <c r="BT119" s="50"/>
      <c r="BU119" s="50"/>
      <c r="BV119" s="50">
        <v>4010</v>
      </c>
      <c r="BW119" s="50">
        <v>5004</v>
      </c>
      <c r="BX119" s="50">
        <v>161</v>
      </c>
      <c r="BY119" s="50">
        <v>42</v>
      </c>
      <c r="BZ119" s="50"/>
      <c r="CA119" s="50"/>
      <c r="CB119" s="50"/>
      <c r="CC119" s="50"/>
      <c r="CD119" s="50">
        <v>801</v>
      </c>
      <c r="CE119" s="50">
        <v>1006</v>
      </c>
      <c r="CF119" s="50"/>
      <c r="CG119" s="50"/>
      <c r="CH119" s="50"/>
      <c r="CI119" s="50"/>
      <c r="CJ119" s="50"/>
      <c r="CK119" s="50"/>
      <c r="CL119" s="50">
        <v>4590</v>
      </c>
      <c r="CM119" s="50">
        <v>4899</v>
      </c>
      <c r="CN119" s="50"/>
      <c r="CO119" s="50"/>
      <c r="CP119" s="50">
        <v>2683</v>
      </c>
      <c r="CQ119" s="50">
        <v>2284</v>
      </c>
      <c r="CR119" s="50">
        <v>103</v>
      </c>
      <c r="CS119" s="50">
        <v>272</v>
      </c>
      <c r="CT119" s="50"/>
      <c r="CU119" s="50"/>
      <c r="CV119" s="50">
        <v>289</v>
      </c>
      <c r="CW119" s="50">
        <v>141</v>
      </c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>
        <v>93</v>
      </c>
      <c r="DO119" s="50">
        <v>119</v>
      </c>
      <c r="DP119" s="50"/>
      <c r="DQ119" s="50"/>
      <c r="DR119" s="50"/>
      <c r="DS119" s="50"/>
      <c r="DT119" s="50"/>
      <c r="DU119" s="50"/>
      <c r="DV119" s="50"/>
      <c r="DW119" s="50"/>
      <c r="DX119" s="50">
        <f t="shared" si="136"/>
        <v>18380</v>
      </c>
      <c r="DY119" s="50">
        <f t="shared" si="137"/>
        <v>20785</v>
      </c>
      <c r="DZ119" s="50">
        <f t="shared" si="138"/>
        <v>37415</v>
      </c>
      <c r="EA119" s="50">
        <f t="shared" si="139"/>
        <v>39524</v>
      </c>
      <c r="EB119" s="50">
        <v>88</v>
      </c>
      <c r="EC119" s="50">
        <v>107</v>
      </c>
      <c r="ED119" s="50">
        <v>575</v>
      </c>
      <c r="EE119" s="50">
        <v>489</v>
      </c>
      <c r="EF119" s="50">
        <f t="shared" si="140"/>
        <v>663</v>
      </c>
      <c r="EG119" s="50">
        <f t="shared" si="141"/>
        <v>596</v>
      </c>
      <c r="EH119" s="50">
        <f t="shared" si="142"/>
        <v>38078</v>
      </c>
      <c r="EI119" s="50">
        <f t="shared" si="143"/>
        <v>40120</v>
      </c>
      <c r="EJ119" s="28">
        <f t="shared" si="144"/>
        <v>78198</v>
      </c>
      <c r="EK119" s="42"/>
      <c r="EL119" s="30">
        <v>548</v>
      </c>
      <c r="EM119" s="31">
        <f t="shared" si="145"/>
        <v>78746</v>
      </c>
    </row>
    <row r="120" spans="1:143" ht="18" customHeight="1">
      <c r="A120" s="41" t="s">
        <v>3</v>
      </c>
      <c r="B120" s="57"/>
      <c r="C120" s="57"/>
      <c r="D120" s="57"/>
      <c r="E120" s="57"/>
      <c r="F120" s="57">
        <v>8791</v>
      </c>
      <c r="G120" s="57">
        <v>8584</v>
      </c>
      <c r="H120" s="57">
        <v>54</v>
      </c>
      <c r="I120" s="57">
        <v>72</v>
      </c>
      <c r="J120" s="57">
        <v>65</v>
      </c>
      <c r="K120" s="57">
        <v>67</v>
      </c>
      <c r="L120" s="57"/>
      <c r="M120" s="57"/>
      <c r="N120" s="57"/>
      <c r="O120" s="57"/>
      <c r="P120" s="57"/>
      <c r="Q120" s="57"/>
      <c r="R120" s="57"/>
      <c r="S120" s="57"/>
      <c r="T120" s="58">
        <v>465</v>
      </c>
      <c r="U120" s="57">
        <v>518</v>
      </c>
      <c r="V120" s="57"/>
      <c r="W120" s="57"/>
      <c r="X120" s="57">
        <v>790</v>
      </c>
      <c r="Y120" s="57">
        <v>862</v>
      </c>
      <c r="Z120" s="57"/>
      <c r="AA120" s="57"/>
      <c r="AB120" s="57">
        <v>24</v>
      </c>
      <c r="AC120" s="57">
        <v>29</v>
      </c>
      <c r="AD120" s="57">
        <v>6304</v>
      </c>
      <c r="AE120" s="57">
        <v>6567</v>
      </c>
      <c r="AF120" s="57">
        <v>3877</v>
      </c>
      <c r="AG120" s="57">
        <v>3899</v>
      </c>
      <c r="AH120" s="57">
        <v>1711</v>
      </c>
      <c r="AI120" s="57">
        <v>1724</v>
      </c>
      <c r="AJ120" s="57"/>
      <c r="AK120" s="57"/>
      <c r="AL120" s="57">
        <v>1525</v>
      </c>
      <c r="AM120" s="57">
        <v>1787</v>
      </c>
      <c r="AN120" s="57"/>
      <c r="AO120" s="57"/>
      <c r="AP120" s="57">
        <v>1811</v>
      </c>
      <c r="AQ120" s="57">
        <v>1878</v>
      </c>
      <c r="AR120" s="57">
        <v>1230</v>
      </c>
      <c r="AS120" s="57">
        <v>1439</v>
      </c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>
        <v>1070</v>
      </c>
      <c r="BM120" s="57">
        <v>1019</v>
      </c>
      <c r="BN120" s="57">
        <v>2372</v>
      </c>
      <c r="BO120" s="57">
        <v>2399</v>
      </c>
      <c r="BP120" s="57"/>
      <c r="BQ120" s="57"/>
      <c r="BR120" s="57"/>
      <c r="BS120" s="57"/>
      <c r="BT120" s="57"/>
      <c r="BU120" s="57"/>
      <c r="BV120" s="57">
        <v>4391</v>
      </c>
      <c r="BW120" s="57">
        <v>4588</v>
      </c>
      <c r="BX120" s="57">
        <v>1585</v>
      </c>
      <c r="BY120" s="57">
        <v>1650</v>
      </c>
      <c r="BZ120" s="57"/>
      <c r="CA120" s="57"/>
      <c r="CB120" s="57"/>
      <c r="CC120" s="57"/>
      <c r="CD120" s="57">
        <v>1038</v>
      </c>
      <c r="CE120" s="57">
        <v>1157</v>
      </c>
      <c r="CF120" s="57"/>
      <c r="CG120" s="57"/>
      <c r="CH120" s="57"/>
      <c r="CI120" s="57"/>
      <c r="CJ120" s="57"/>
      <c r="CK120" s="57"/>
      <c r="CL120" s="57">
        <v>4717</v>
      </c>
      <c r="CM120" s="57">
        <v>4677</v>
      </c>
      <c r="CN120" s="57"/>
      <c r="CO120" s="57"/>
      <c r="CP120" s="57">
        <v>2955</v>
      </c>
      <c r="CQ120" s="57">
        <v>2814</v>
      </c>
      <c r="CR120" s="57">
        <v>1468</v>
      </c>
      <c r="CS120" s="57">
        <v>1512</v>
      </c>
      <c r="CT120" s="57"/>
      <c r="CU120" s="57"/>
      <c r="CV120" s="57">
        <v>1014</v>
      </c>
      <c r="CW120" s="57">
        <v>1090</v>
      </c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>
        <v>1123</v>
      </c>
      <c r="DO120" s="57">
        <v>1087</v>
      </c>
      <c r="DP120" s="57"/>
      <c r="DQ120" s="57"/>
      <c r="DR120" s="57"/>
      <c r="DS120" s="57"/>
      <c r="DT120" s="57"/>
      <c r="DU120" s="57"/>
      <c r="DV120" s="57"/>
      <c r="DW120" s="57"/>
      <c r="DX120" s="52">
        <f t="shared" si="136"/>
        <v>20948</v>
      </c>
      <c r="DY120" s="52">
        <f t="shared" si="137"/>
        <v>21714</v>
      </c>
      <c r="DZ120" s="57">
        <f t="shared" si="138"/>
        <v>48380</v>
      </c>
      <c r="EA120" s="57">
        <f t="shared" si="139"/>
        <v>49419</v>
      </c>
      <c r="EB120" s="57">
        <v>141</v>
      </c>
      <c r="EC120" s="57">
        <v>104</v>
      </c>
      <c r="ED120" s="57">
        <v>1295</v>
      </c>
      <c r="EE120" s="57">
        <v>1676</v>
      </c>
      <c r="EF120" s="57">
        <f t="shared" si="140"/>
        <v>1436</v>
      </c>
      <c r="EG120" s="57">
        <f t="shared" si="141"/>
        <v>1780</v>
      </c>
      <c r="EH120" s="57">
        <f t="shared" si="142"/>
        <v>49816</v>
      </c>
      <c r="EI120" s="57">
        <f t="shared" si="143"/>
        <v>51199</v>
      </c>
      <c r="EJ120" s="35">
        <f t="shared" si="144"/>
        <v>101015</v>
      </c>
      <c r="EL120" s="37">
        <v>276</v>
      </c>
      <c r="EM120" s="38">
        <f t="shared" si="145"/>
        <v>101291</v>
      </c>
    </row>
    <row r="121" spans="1:143" ht="18" customHeight="1">
      <c r="A121" s="26" t="s">
        <v>4</v>
      </c>
      <c r="B121" s="50"/>
      <c r="C121" s="50"/>
      <c r="D121" s="50"/>
      <c r="E121" s="50"/>
      <c r="F121" s="50">
        <v>10768</v>
      </c>
      <c r="G121" s="50">
        <v>10484</v>
      </c>
      <c r="H121" s="50">
        <v>160</v>
      </c>
      <c r="I121" s="50">
        <v>186</v>
      </c>
      <c r="J121" s="50">
        <v>185</v>
      </c>
      <c r="K121" s="50">
        <v>201</v>
      </c>
      <c r="L121" s="50"/>
      <c r="M121" s="50"/>
      <c r="N121" s="50"/>
      <c r="O121" s="50"/>
      <c r="P121" s="50"/>
      <c r="Q121" s="50"/>
      <c r="R121" s="50"/>
      <c r="S121" s="50"/>
      <c r="T121" s="51">
        <v>546</v>
      </c>
      <c r="U121" s="50">
        <v>577</v>
      </c>
      <c r="V121" s="50"/>
      <c r="W121" s="50"/>
      <c r="X121" s="50">
        <v>948</v>
      </c>
      <c r="Y121" s="50">
        <v>929</v>
      </c>
      <c r="Z121" s="50"/>
      <c r="AA121" s="50"/>
      <c r="AB121" s="50">
        <v>73</v>
      </c>
      <c r="AC121" s="50">
        <v>63</v>
      </c>
      <c r="AD121" s="50">
        <v>7013</v>
      </c>
      <c r="AE121" s="50">
        <v>7625</v>
      </c>
      <c r="AF121" s="50">
        <v>3762</v>
      </c>
      <c r="AG121" s="50">
        <v>3597</v>
      </c>
      <c r="AH121" s="50">
        <v>1567</v>
      </c>
      <c r="AI121" s="50">
        <v>1556</v>
      </c>
      <c r="AJ121" s="50"/>
      <c r="AK121" s="50"/>
      <c r="AL121" s="50">
        <v>2044</v>
      </c>
      <c r="AM121" s="50">
        <v>1969</v>
      </c>
      <c r="AN121" s="50"/>
      <c r="AO121" s="50"/>
      <c r="AP121" s="50">
        <v>1660</v>
      </c>
      <c r="AQ121" s="50">
        <v>1802</v>
      </c>
      <c r="AR121" s="50">
        <v>1001</v>
      </c>
      <c r="AS121" s="50">
        <v>1115</v>
      </c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>
        <v>1100</v>
      </c>
      <c r="BM121" s="50">
        <v>1240</v>
      </c>
      <c r="BN121" s="50">
        <v>2806</v>
      </c>
      <c r="BO121" s="50">
        <v>2541</v>
      </c>
      <c r="BP121" s="50"/>
      <c r="BQ121" s="50"/>
      <c r="BR121" s="50"/>
      <c r="BS121" s="50"/>
      <c r="BT121" s="50"/>
      <c r="BU121" s="50"/>
      <c r="BV121" s="50">
        <v>4699</v>
      </c>
      <c r="BW121" s="50">
        <v>5328</v>
      </c>
      <c r="BX121" s="50">
        <v>1504</v>
      </c>
      <c r="BY121" s="50">
        <v>1456</v>
      </c>
      <c r="BZ121" s="50"/>
      <c r="CA121" s="50"/>
      <c r="CB121" s="50"/>
      <c r="CC121" s="50"/>
      <c r="CD121" s="50">
        <v>1247</v>
      </c>
      <c r="CE121" s="50">
        <v>1281</v>
      </c>
      <c r="CF121" s="50"/>
      <c r="CG121" s="50"/>
      <c r="CH121" s="50"/>
      <c r="CI121" s="50"/>
      <c r="CJ121" s="50"/>
      <c r="CK121" s="50"/>
      <c r="CL121" s="50">
        <v>5426</v>
      </c>
      <c r="CM121" s="50">
        <v>5185</v>
      </c>
      <c r="CN121" s="50"/>
      <c r="CO121" s="50"/>
      <c r="CP121" s="50">
        <v>3199</v>
      </c>
      <c r="CQ121" s="50">
        <v>2765</v>
      </c>
      <c r="CR121" s="50">
        <v>1296</v>
      </c>
      <c r="CS121" s="50">
        <v>1624</v>
      </c>
      <c r="CT121" s="50"/>
      <c r="CU121" s="50"/>
      <c r="CV121" s="50">
        <v>836</v>
      </c>
      <c r="CW121" s="50">
        <v>993</v>
      </c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>
        <v>1311</v>
      </c>
      <c r="DO121" s="50">
        <v>1220</v>
      </c>
      <c r="DP121" s="50"/>
      <c r="DQ121" s="50"/>
      <c r="DR121" s="50"/>
      <c r="DS121" s="50"/>
      <c r="DT121" s="50"/>
      <c r="DU121" s="50"/>
      <c r="DV121" s="50"/>
      <c r="DW121" s="50"/>
      <c r="DX121" s="50">
        <f t="shared" si="136"/>
        <v>22588</v>
      </c>
      <c r="DY121" s="50">
        <f t="shared" si="137"/>
        <v>23434</v>
      </c>
      <c r="DZ121" s="50">
        <f t="shared" si="138"/>
        <v>53151</v>
      </c>
      <c r="EA121" s="50">
        <f t="shared" si="139"/>
        <v>53737</v>
      </c>
      <c r="EB121" s="50">
        <v>117</v>
      </c>
      <c r="EC121" s="50">
        <v>151</v>
      </c>
      <c r="ED121" s="50">
        <v>2101</v>
      </c>
      <c r="EE121" s="50">
        <v>2406</v>
      </c>
      <c r="EF121" s="50">
        <f t="shared" si="140"/>
        <v>2218</v>
      </c>
      <c r="EG121" s="50">
        <f t="shared" si="141"/>
        <v>2557</v>
      </c>
      <c r="EH121" s="50">
        <f t="shared" si="142"/>
        <v>55369</v>
      </c>
      <c r="EI121" s="50">
        <f t="shared" si="143"/>
        <v>56294</v>
      </c>
      <c r="EJ121" s="28">
        <f t="shared" si="144"/>
        <v>111663</v>
      </c>
      <c r="EK121" s="40"/>
      <c r="EL121" s="30">
        <v>451</v>
      </c>
      <c r="EM121" s="31">
        <f t="shared" si="145"/>
        <v>112114</v>
      </c>
    </row>
    <row r="122" spans="1:143" ht="18" customHeight="1">
      <c r="A122" s="41" t="s">
        <v>5</v>
      </c>
      <c r="B122" s="57"/>
      <c r="C122" s="57"/>
      <c r="D122" s="57"/>
      <c r="E122" s="57"/>
      <c r="F122" s="57">
        <v>10694</v>
      </c>
      <c r="G122" s="57">
        <v>10134</v>
      </c>
      <c r="H122" s="57">
        <v>197</v>
      </c>
      <c r="I122" s="57">
        <v>207</v>
      </c>
      <c r="J122" s="57">
        <v>271</v>
      </c>
      <c r="K122" s="57">
        <v>286</v>
      </c>
      <c r="L122" s="57"/>
      <c r="M122" s="57"/>
      <c r="N122" s="57"/>
      <c r="O122" s="57"/>
      <c r="P122" s="57"/>
      <c r="Q122" s="57"/>
      <c r="R122" s="57"/>
      <c r="S122" s="57"/>
      <c r="T122" s="58">
        <v>581</v>
      </c>
      <c r="U122" s="57">
        <v>668</v>
      </c>
      <c r="V122" s="57"/>
      <c r="W122" s="57"/>
      <c r="X122" s="57">
        <v>952</v>
      </c>
      <c r="Y122" s="57">
        <v>1098</v>
      </c>
      <c r="Z122" s="57"/>
      <c r="AA122" s="57"/>
      <c r="AB122" s="57"/>
      <c r="AC122" s="57"/>
      <c r="AD122" s="57">
        <v>5930</v>
      </c>
      <c r="AE122" s="57">
        <v>7827</v>
      </c>
      <c r="AF122" s="57">
        <v>3730</v>
      </c>
      <c r="AG122" s="57">
        <v>3542</v>
      </c>
      <c r="AH122" s="57">
        <v>1714</v>
      </c>
      <c r="AI122" s="57">
        <v>1703</v>
      </c>
      <c r="AJ122" s="57"/>
      <c r="AK122" s="57"/>
      <c r="AL122" s="57">
        <v>1712</v>
      </c>
      <c r="AM122" s="57">
        <v>1831</v>
      </c>
      <c r="AN122" s="57">
        <v>716</v>
      </c>
      <c r="AO122" s="57">
        <v>927</v>
      </c>
      <c r="AP122" s="57">
        <v>1616</v>
      </c>
      <c r="AQ122" s="57">
        <v>2128</v>
      </c>
      <c r="AR122" s="57">
        <v>918</v>
      </c>
      <c r="AS122" s="57">
        <v>1735</v>
      </c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>
        <v>1658</v>
      </c>
      <c r="BM122" s="57">
        <v>1660</v>
      </c>
      <c r="BN122" s="57">
        <v>2489</v>
      </c>
      <c r="BO122" s="57">
        <v>2846</v>
      </c>
      <c r="BP122" s="57"/>
      <c r="BQ122" s="57"/>
      <c r="BR122" s="57"/>
      <c r="BS122" s="57"/>
      <c r="BT122" s="57"/>
      <c r="BU122" s="57"/>
      <c r="BV122" s="57">
        <v>4077</v>
      </c>
      <c r="BW122" s="57">
        <v>5266</v>
      </c>
      <c r="BX122" s="57">
        <v>1962</v>
      </c>
      <c r="BY122" s="57">
        <v>1612</v>
      </c>
      <c r="BZ122" s="57"/>
      <c r="CA122" s="57"/>
      <c r="CB122" s="57"/>
      <c r="CC122" s="57"/>
      <c r="CD122" s="57">
        <v>1128</v>
      </c>
      <c r="CE122" s="57">
        <v>1262</v>
      </c>
      <c r="CF122" s="57"/>
      <c r="CG122" s="57"/>
      <c r="CH122" s="57"/>
      <c r="CI122" s="57"/>
      <c r="CJ122" s="57"/>
      <c r="CK122" s="57"/>
      <c r="CL122" s="57">
        <v>5578</v>
      </c>
      <c r="CM122" s="57">
        <v>5580</v>
      </c>
      <c r="CN122" s="57"/>
      <c r="CO122" s="57"/>
      <c r="CP122" s="57">
        <v>3239</v>
      </c>
      <c r="CQ122" s="57">
        <v>3168</v>
      </c>
      <c r="CR122" s="57">
        <v>1457</v>
      </c>
      <c r="CS122" s="57">
        <v>1644</v>
      </c>
      <c r="CT122" s="57"/>
      <c r="CU122" s="57"/>
      <c r="CV122" s="57">
        <v>871</v>
      </c>
      <c r="CW122" s="57">
        <v>1320</v>
      </c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>
        <v>1539</v>
      </c>
      <c r="DO122" s="57">
        <v>1288</v>
      </c>
      <c r="DP122" s="57"/>
      <c r="DQ122" s="57"/>
      <c r="DR122" s="57"/>
      <c r="DS122" s="57"/>
      <c r="DT122" s="57"/>
      <c r="DU122" s="57"/>
      <c r="DV122" s="57"/>
      <c r="DW122" s="57"/>
      <c r="DX122" s="52">
        <f t="shared" si="136"/>
        <v>20601</v>
      </c>
      <c r="DY122" s="52">
        <f t="shared" si="137"/>
        <v>24212</v>
      </c>
      <c r="DZ122" s="57">
        <f t="shared" si="138"/>
        <v>53029</v>
      </c>
      <c r="EA122" s="57">
        <f t="shared" si="139"/>
        <v>57732</v>
      </c>
      <c r="EB122" s="57">
        <v>91</v>
      </c>
      <c r="EC122" s="57">
        <v>79</v>
      </c>
      <c r="ED122" s="57">
        <v>2831</v>
      </c>
      <c r="EE122" s="57">
        <v>3200</v>
      </c>
      <c r="EF122" s="57">
        <f t="shared" si="140"/>
        <v>2922</v>
      </c>
      <c r="EG122" s="57">
        <f t="shared" si="141"/>
        <v>3279</v>
      </c>
      <c r="EH122" s="57">
        <f t="shared" si="142"/>
        <v>55951</v>
      </c>
      <c r="EI122" s="57">
        <f t="shared" si="143"/>
        <v>61011</v>
      </c>
      <c r="EJ122" s="35">
        <f t="shared" si="144"/>
        <v>116962</v>
      </c>
      <c r="EL122" s="37">
        <v>473</v>
      </c>
      <c r="EM122" s="38">
        <f t="shared" si="145"/>
        <v>117435</v>
      </c>
    </row>
    <row r="123" spans="1:143" ht="18" customHeight="1">
      <c r="A123" s="26" t="s">
        <v>6</v>
      </c>
      <c r="B123" s="50"/>
      <c r="C123" s="50"/>
      <c r="D123" s="50"/>
      <c r="E123" s="50"/>
      <c r="F123" s="50">
        <v>12065</v>
      </c>
      <c r="G123" s="50">
        <v>11398</v>
      </c>
      <c r="H123" s="50">
        <v>257</v>
      </c>
      <c r="I123" s="50">
        <v>276</v>
      </c>
      <c r="J123" s="50">
        <v>352</v>
      </c>
      <c r="K123" s="50">
        <v>308</v>
      </c>
      <c r="L123" s="50"/>
      <c r="M123" s="50"/>
      <c r="N123" s="50"/>
      <c r="O123" s="50"/>
      <c r="P123" s="50"/>
      <c r="Q123" s="50"/>
      <c r="R123" s="50"/>
      <c r="S123" s="50"/>
      <c r="T123" s="51">
        <v>600</v>
      </c>
      <c r="U123" s="50">
        <v>593</v>
      </c>
      <c r="V123" s="50"/>
      <c r="W123" s="50"/>
      <c r="X123" s="50">
        <v>924</v>
      </c>
      <c r="Y123" s="50">
        <v>1038</v>
      </c>
      <c r="Z123" s="50"/>
      <c r="AA123" s="50"/>
      <c r="AB123" s="50"/>
      <c r="AC123" s="50"/>
      <c r="AD123" s="50">
        <v>8026</v>
      </c>
      <c r="AE123" s="50">
        <v>8457</v>
      </c>
      <c r="AF123" s="50">
        <v>4705</v>
      </c>
      <c r="AG123" s="50">
        <v>4412</v>
      </c>
      <c r="AH123" s="50">
        <v>2088</v>
      </c>
      <c r="AI123" s="50">
        <v>2071</v>
      </c>
      <c r="AJ123" s="50"/>
      <c r="AK123" s="50"/>
      <c r="AL123" s="50">
        <v>2584</v>
      </c>
      <c r="AM123" s="50">
        <v>2141</v>
      </c>
      <c r="AN123" s="50">
        <v>2007</v>
      </c>
      <c r="AO123" s="50">
        <v>1878</v>
      </c>
      <c r="AP123" s="50">
        <v>2128</v>
      </c>
      <c r="AQ123" s="50">
        <v>2271</v>
      </c>
      <c r="AR123" s="50">
        <v>1530</v>
      </c>
      <c r="AS123" s="50">
        <v>2161</v>
      </c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>
        <v>1854</v>
      </c>
      <c r="BM123" s="50">
        <v>1780</v>
      </c>
      <c r="BN123" s="50">
        <v>3099</v>
      </c>
      <c r="BO123" s="50">
        <v>2963</v>
      </c>
      <c r="BP123" s="50"/>
      <c r="BQ123" s="50"/>
      <c r="BR123" s="50"/>
      <c r="BS123" s="50"/>
      <c r="BT123" s="50"/>
      <c r="BU123" s="50"/>
      <c r="BV123" s="50">
        <v>4933</v>
      </c>
      <c r="BW123" s="50">
        <v>5358</v>
      </c>
      <c r="BX123" s="50">
        <v>2137</v>
      </c>
      <c r="BY123" s="50">
        <v>1974</v>
      </c>
      <c r="BZ123" s="50"/>
      <c r="CA123" s="50"/>
      <c r="CB123" s="50"/>
      <c r="CC123" s="50"/>
      <c r="CD123" s="50">
        <v>1286</v>
      </c>
      <c r="CE123" s="50">
        <v>1439</v>
      </c>
      <c r="CF123" s="50"/>
      <c r="CG123" s="50"/>
      <c r="CH123" s="50"/>
      <c r="CI123" s="50"/>
      <c r="CJ123" s="50"/>
      <c r="CK123" s="50"/>
      <c r="CL123" s="50">
        <v>4630</v>
      </c>
      <c r="CM123" s="50">
        <v>4457</v>
      </c>
      <c r="CN123" s="50"/>
      <c r="CO123" s="50"/>
      <c r="CP123" s="50">
        <v>3370</v>
      </c>
      <c r="CQ123" s="50">
        <v>2981</v>
      </c>
      <c r="CR123" s="50">
        <v>1820</v>
      </c>
      <c r="CS123" s="50">
        <v>1527</v>
      </c>
      <c r="CT123" s="50"/>
      <c r="CU123" s="50"/>
      <c r="CV123" s="50">
        <v>1495</v>
      </c>
      <c r="CW123" s="50">
        <v>1828</v>
      </c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>
        <v>1765</v>
      </c>
      <c r="DO123" s="50">
        <v>1519</v>
      </c>
      <c r="DP123" s="50"/>
      <c r="DQ123" s="50"/>
      <c r="DR123" s="50"/>
      <c r="DS123" s="50"/>
      <c r="DT123" s="50"/>
      <c r="DU123" s="50"/>
      <c r="DV123" s="50"/>
      <c r="DW123" s="50"/>
      <c r="DX123" s="50">
        <f t="shared" si="136"/>
        <v>25661</v>
      </c>
      <c r="DY123" s="50">
        <f t="shared" si="137"/>
        <v>26331</v>
      </c>
      <c r="DZ123" s="50">
        <f t="shared" si="138"/>
        <v>63655</v>
      </c>
      <c r="EA123" s="50">
        <f t="shared" si="139"/>
        <v>62830</v>
      </c>
      <c r="EB123" s="50">
        <v>232</v>
      </c>
      <c r="EC123" s="50">
        <v>135</v>
      </c>
      <c r="ED123" s="50">
        <v>3574</v>
      </c>
      <c r="EE123" s="50">
        <v>4267</v>
      </c>
      <c r="EF123" s="50">
        <f t="shared" si="140"/>
        <v>3806</v>
      </c>
      <c r="EG123" s="50">
        <f t="shared" si="141"/>
        <v>4402</v>
      </c>
      <c r="EH123" s="50">
        <f t="shared" si="142"/>
        <v>67461</v>
      </c>
      <c r="EI123" s="50">
        <f t="shared" si="143"/>
        <v>67232</v>
      </c>
      <c r="EJ123" s="28">
        <f t="shared" si="144"/>
        <v>134693</v>
      </c>
      <c r="EL123" s="30">
        <v>888</v>
      </c>
      <c r="EM123" s="31">
        <f t="shared" si="145"/>
        <v>135581</v>
      </c>
    </row>
    <row r="124" spans="1:143" ht="18" customHeight="1">
      <c r="A124" s="41" t="s">
        <v>7</v>
      </c>
      <c r="B124" s="57"/>
      <c r="C124" s="57"/>
      <c r="D124" s="57"/>
      <c r="E124" s="57"/>
      <c r="F124" s="57">
        <v>11757</v>
      </c>
      <c r="G124" s="57">
        <v>11869</v>
      </c>
      <c r="H124" s="57">
        <v>220</v>
      </c>
      <c r="I124" s="57">
        <v>238</v>
      </c>
      <c r="J124" s="57">
        <v>281</v>
      </c>
      <c r="K124" s="57">
        <v>268</v>
      </c>
      <c r="L124" s="57"/>
      <c r="M124" s="57"/>
      <c r="N124" s="57"/>
      <c r="O124" s="57"/>
      <c r="P124" s="57"/>
      <c r="Q124" s="57"/>
      <c r="R124" s="57"/>
      <c r="S124" s="57"/>
      <c r="T124" s="58">
        <v>611</v>
      </c>
      <c r="U124" s="57">
        <v>699</v>
      </c>
      <c r="V124" s="57"/>
      <c r="W124" s="57"/>
      <c r="X124" s="57">
        <v>931</v>
      </c>
      <c r="Y124" s="57">
        <v>1011</v>
      </c>
      <c r="Z124" s="69"/>
      <c r="AA124" s="69"/>
      <c r="AB124" s="57"/>
      <c r="AC124" s="57"/>
      <c r="AD124" s="69">
        <v>7918</v>
      </c>
      <c r="AE124" s="69">
        <v>7962</v>
      </c>
      <c r="AF124" s="69">
        <v>4295</v>
      </c>
      <c r="AG124" s="69">
        <v>4880</v>
      </c>
      <c r="AH124" s="69">
        <v>2061</v>
      </c>
      <c r="AI124" s="69">
        <v>2140</v>
      </c>
      <c r="AJ124" s="70"/>
      <c r="AK124" s="70"/>
      <c r="AL124" s="57">
        <v>2348</v>
      </c>
      <c r="AM124" s="57">
        <v>2686</v>
      </c>
      <c r="AN124" s="57">
        <v>1366</v>
      </c>
      <c r="AO124" s="57">
        <v>1736</v>
      </c>
      <c r="AP124" s="57">
        <v>2357</v>
      </c>
      <c r="AQ124" s="57">
        <v>2364</v>
      </c>
      <c r="AR124" s="57">
        <v>2200</v>
      </c>
      <c r="AS124" s="57">
        <v>2133</v>
      </c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69">
        <v>1833</v>
      </c>
      <c r="BM124" s="69">
        <v>1799</v>
      </c>
      <c r="BN124" s="69">
        <v>2864</v>
      </c>
      <c r="BO124" s="69">
        <v>2837</v>
      </c>
      <c r="BP124" s="57"/>
      <c r="BQ124" s="57"/>
      <c r="BR124" s="57"/>
      <c r="BS124" s="57"/>
      <c r="BT124" s="57"/>
      <c r="BU124" s="57"/>
      <c r="BV124" s="69">
        <v>5280</v>
      </c>
      <c r="BW124" s="69">
        <v>5206</v>
      </c>
      <c r="BX124" s="57">
        <v>2003</v>
      </c>
      <c r="BY124" s="57">
        <v>1889</v>
      </c>
      <c r="BZ124" s="57"/>
      <c r="CA124" s="57"/>
      <c r="CB124" s="57"/>
      <c r="CC124" s="57"/>
      <c r="CD124" s="69">
        <v>1230</v>
      </c>
      <c r="CE124" s="69">
        <v>1405</v>
      </c>
      <c r="CF124" s="57"/>
      <c r="CG124" s="57"/>
      <c r="CH124" s="57"/>
      <c r="CI124" s="57"/>
      <c r="CJ124" s="57"/>
      <c r="CK124" s="57"/>
      <c r="CL124" s="57">
        <v>4748</v>
      </c>
      <c r="CM124" s="57">
        <v>5481</v>
      </c>
      <c r="CN124" s="57"/>
      <c r="CO124" s="57"/>
      <c r="CP124" s="57">
        <v>3226</v>
      </c>
      <c r="CQ124" s="57">
        <v>3089</v>
      </c>
      <c r="CR124" s="57">
        <v>1756</v>
      </c>
      <c r="CS124" s="57">
        <v>1983</v>
      </c>
      <c r="CT124" s="57"/>
      <c r="CU124" s="57"/>
      <c r="CV124" s="57">
        <v>1729</v>
      </c>
      <c r="CW124" s="57">
        <v>1707</v>
      </c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>
        <v>1410</v>
      </c>
      <c r="DO124" s="57">
        <v>1397</v>
      </c>
      <c r="DP124" s="57"/>
      <c r="DQ124" s="57"/>
      <c r="DR124" s="57"/>
      <c r="DS124" s="57"/>
      <c r="DT124" s="57"/>
      <c r="DU124" s="57"/>
      <c r="DV124" s="57"/>
      <c r="DW124" s="57"/>
      <c r="DX124" s="52">
        <f t="shared" si="136"/>
        <v>25190</v>
      </c>
      <c r="DY124" s="52">
        <f t="shared" si="137"/>
        <v>26140</v>
      </c>
      <c r="DZ124" s="52">
        <f t="shared" si="138"/>
        <v>62424</v>
      </c>
      <c r="EA124" s="52">
        <f t="shared" si="139"/>
        <v>64779</v>
      </c>
      <c r="EB124" s="69">
        <v>77</v>
      </c>
      <c r="EC124" s="69">
        <v>69</v>
      </c>
      <c r="ED124" s="69">
        <v>4433</v>
      </c>
      <c r="EE124" s="69">
        <v>4600</v>
      </c>
      <c r="EF124" s="57">
        <f t="shared" si="140"/>
        <v>4510</v>
      </c>
      <c r="EG124" s="57">
        <f t="shared" si="141"/>
        <v>4669</v>
      </c>
      <c r="EH124" s="57">
        <f t="shared" si="142"/>
        <v>66934</v>
      </c>
      <c r="EI124" s="57">
        <f t="shared" si="143"/>
        <v>69448</v>
      </c>
      <c r="EJ124" s="35">
        <f t="shared" si="144"/>
        <v>136382</v>
      </c>
      <c r="EL124" s="37">
        <v>1237</v>
      </c>
      <c r="EM124" s="38">
        <f t="shared" si="145"/>
        <v>137619</v>
      </c>
    </row>
    <row r="125" spans="1:143" ht="18" customHeight="1">
      <c r="A125" s="26" t="s">
        <v>8</v>
      </c>
      <c r="B125" s="50"/>
      <c r="C125" s="50"/>
      <c r="D125" s="50"/>
      <c r="E125" s="50"/>
      <c r="F125" s="73">
        <v>11602</v>
      </c>
      <c r="G125" s="73">
        <v>11526</v>
      </c>
      <c r="H125" s="73">
        <v>197</v>
      </c>
      <c r="I125" s="73">
        <v>240</v>
      </c>
      <c r="J125" s="73">
        <v>275</v>
      </c>
      <c r="K125" s="73">
        <v>280</v>
      </c>
      <c r="L125" s="73"/>
      <c r="M125" s="73"/>
      <c r="N125" s="87"/>
      <c r="O125" s="87"/>
      <c r="P125" s="87"/>
      <c r="Q125" s="87"/>
      <c r="R125" s="87"/>
      <c r="S125" s="87"/>
      <c r="T125" s="89">
        <v>714</v>
      </c>
      <c r="U125" s="73">
        <v>785</v>
      </c>
      <c r="V125" s="87"/>
      <c r="W125" s="87"/>
      <c r="X125" s="73">
        <v>917</v>
      </c>
      <c r="Y125" s="73">
        <v>982</v>
      </c>
      <c r="Z125" s="87"/>
      <c r="AA125" s="87"/>
      <c r="AB125" s="87"/>
      <c r="AC125" s="87"/>
      <c r="AD125" s="73">
        <v>7194</v>
      </c>
      <c r="AE125" s="73">
        <v>7581</v>
      </c>
      <c r="AF125" s="73">
        <v>3698</v>
      </c>
      <c r="AG125" s="73">
        <v>3807</v>
      </c>
      <c r="AH125" s="73">
        <v>1514</v>
      </c>
      <c r="AI125" s="73">
        <v>1513</v>
      </c>
      <c r="AJ125" s="73"/>
      <c r="AK125" s="73"/>
      <c r="AL125" s="73">
        <v>2079</v>
      </c>
      <c r="AM125" s="73">
        <v>2138</v>
      </c>
      <c r="AN125" s="73">
        <v>1362</v>
      </c>
      <c r="AO125" s="73">
        <v>1534</v>
      </c>
      <c r="AP125" s="73">
        <v>2042</v>
      </c>
      <c r="AQ125" s="73">
        <v>2048</v>
      </c>
      <c r="AR125" s="73">
        <v>1811</v>
      </c>
      <c r="AS125" s="73">
        <v>1687</v>
      </c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>
        <v>1785</v>
      </c>
      <c r="BM125" s="73">
        <v>1629</v>
      </c>
      <c r="BN125" s="73">
        <v>2507</v>
      </c>
      <c r="BO125" s="73">
        <v>2687</v>
      </c>
      <c r="BP125" s="73"/>
      <c r="BQ125" s="73"/>
      <c r="BR125" s="73"/>
      <c r="BS125" s="73"/>
      <c r="BT125" s="73"/>
      <c r="BU125" s="73"/>
      <c r="BV125" s="73">
        <v>4777</v>
      </c>
      <c r="BW125" s="73">
        <v>4929</v>
      </c>
      <c r="BX125" s="73">
        <v>1747</v>
      </c>
      <c r="BY125" s="73">
        <v>1391</v>
      </c>
      <c r="BZ125" s="73"/>
      <c r="CA125" s="73"/>
      <c r="CB125" s="73"/>
      <c r="CC125" s="73"/>
      <c r="CD125" s="73">
        <v>1301</v>
      </c>
      <c r="CE125" s="73">
        <v>1457</v>
      </c>
      <c r="CF125" s="87"/>
      <c r="CG125" s="87"/>
      <c r="CH125" s="87"/>
      <c r="CI125" s="87"/>
      <c r="CJ125" s="73"/>
      <c r="CK125" s="73"/>
      <c r="CL125" s="73">
        <v>5889</v>
      </c>
      <c r="CM125" s="73">
        <v>5799</v>
      </c>
      <c r="CN125" s="73"/>
      <c r="CO125" s="73"/>
      <c r="CP125" s="73">
        <v>3293</v>
      </c>
      <c r="CQ125" s="73">
        <v>3154</v>
      </c>
      <c r="CR125" s="73">
        <v>1857</v>
      </c>
      <c r="CS125" s="73">
        <v>1959</v>
      </c>
      <c r="CT125" s="73"/>
      <c r="CU125" s="73"/>
      <c r="CV125" s="73">
        <v>1751</v>
      </c>
      <c r="CW125" s="73">
        <v>1661</v>
      </c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>
        <v>1008</v>
      </c>
      <c r="DO125" s="73">
        <v>877</v>
      </c>
      <c r="DP125" s="73"/>
      <c r="DQ125" s="73"/>
      <c r="DR125" s="73"/>
      <c r="DS125" s="73"/>
      <c r="DT125" s="73"/>
      <c r="DU125" s="73"/>
      <c r="DV125" s="73"/>
      <c r="DW125" s="73"/>
      <c r="DX125" s="87">
        <f t="shared" si="136"/>
        <v>22622</v>
      </c>
      <c r="DY125" s="87">
        <f t="shared" si="137"/>
        <v>23741</v>
      </c>
      <c r="DZ125" s="73">
        <f t="shared" si="138"/>
        <v>59320</v>
      </c>
      <c r="EA125" s="73">
        <f t="shared" si="139"/>
        <v>59664</v>
      </c>
      <c r="EB125" s="73">
        <v>137</v>
      </c>
      <c r="EC125" s="73">
        <v>175</v>
      </c>
      <c r="ED125" s="73">
        <v>4303</v>
      </c>
      <c r="EE125" s="73">
        <v>4561</v>
      </c>
      <c r="EF125" s="73">
        <f t="shared" si="140"/>
        <v>4440</v>
      </c>
      <c r="EG125" s="73">
        <f t="shared" si="141"/>
        <v>4736</v>
      </c>
      <c r="EH125" s="73">
        <f t="shared" si="142"/>
        <v>63760</v>
      </c>
      <c r="EI125" s="73">
        <f t="shared" si="143"/>
        <v>64400</v>
      </c>
      <c r="EJ125" s="90">
        <f t="shared" si="144"/>
        <v>128160</v>
      </c>
      <c r="EK125" s="88"/>
      <c r="EL125" s="74">
        <v>1099</v>
      </c>
      <c r="EM125" s="91">
        <f t="shared" si="145"/>
        <v>129259</v>
      </c>
    </row>
    <row r="126" spans="1:143" ht="18" customHeight="1">
      <c r="A126" s="41" t="s">
        <v>9</v>
      </c>
      <c r="B126" s="57"/>
      <c r="C126" s="57"/>
      <c r="D126" s="57"/>
      <c r="E126" s="57"/>
      <c r="F126" s="57">
        <v>10157</v>
      </c>
      <c r="G126" s="57">
        <v>10083</v>
      </c>
      <c r="H126" s="57">
        <v>147</v>
      </c>
      <c r="I126" s="57">
        <v>192</v>
      </c>
      <c r="J126" s="57">
        <v>210</v>
      </c>
      <c r="K126" s="57">
        <v>238</v>
      </c>
      <c r="L126" s="57"/>
      <c r="M126" s="57"/>
      <c r="N126" s="57"/>
      <c r="O126" s="57"/>
      <c r="P126" s="57"/>
      <c r="Q126" s="57"/>
      <c r="R126" s="57"/>
      <c r="S126" s="57"/>
      <c r="T126" s="58">
        <v>652</v>
      </c>
      <c r="U126" s="57">
        <v>791</v>
      </c>
      <c r="V126" s="57"/>
      <c r="W126" s="57"/>
      <c r="X126" s="57">
        <v>854</v>
      </c>
      <c r="Y126" s="57">
        <v>959</v>
      </c>
      <c r="Z126" s="57"/>
      <c r="AA126" s="57"/>
      <c r="AB126" s="57"/>
      <c r="AC126" s="57"/>
      <c r="AD126" s="57">
        <v>6849</v>
      </c>
      <c r="AE126" s="57">
        <v>7516</v>
      </c>
      <c r="AF126" s="57">
        <v>3477</v>
      </c>
      <c r="AG126" s="57">
        <v>3781</v>
      </c>
      <c r="AH126" s="57">
        <v>1435</v>
      </c>
      <c r="AI126" s="57">
        <v>1388</v>
      </c>
      <c r="AJ126" s="57"/>
      <c r="AK126" s="57"/>
      <c r="AL126" s="57">
        <v>2283</v>
      </c>
      <c r="AM126" s="57">
        <v>2164</v>
      </c>
      <c r="AN126" s="57">
        <v>1228</v>
      </c>
      <c r="AO126" s="57">
        <v>1325</v>
      </c>
      <c r="AP126" s="57">
        <v>1592</v>
      </c>
      <c r="AQ126" s="57">
        <v>1999</v>
      </c>
      <c r="AR126" s="57">
        <v>1508</v>
      </c>
      <c r="AS126" s="57">
        <v>1649</v>
      </c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>
        <v>1463</v>
      </c>
      <c r="BM126" s="57">
        <v>1391</v>
      </c>
      <c r="BN126" s="57">
        <v>2596</v>
      </c>
      <c r="BO126" s="57">
        <v>2614</v>
      </c>
      <c r="BP126" s="57"/>
      <c r="BQ126" s="57"/>
      <c r="BR126" s="57"/>
      <c r="BS126" s="57"/>
      <c r="BT126" s="57"/>
      <c r="BU126" s="57"/>
      <c r="BV126" s="57">
        <v>4950</v>
      </c>
      <c r="BW126" s="57">
        <v>5274</v>
      </c>
      <c r="BX126" s="57">
        <v>1621</v>
      </c>
      <c r="BY126" s="57">
        <v>1228</v>
      </c>
      <c r="BZ126" s="57"/>
      <c r="CA126" s="57"/>
      <c r="CB126" s="57"/>
      <c r="CC126" s="57"/>
      <c r="CD126" s="57">
        <v>1250</v>
      </c>
      <c r="CE126" s="57">
        <v>1356</v>
      </c>
      <c r="CF126" s="57"/>
      <c r="CG126" s="57"/>
      <c r="CH126" s="57"/>
      <c r="CI126" s="57"/>
      <c r="CJ126" s="57"/>
      <c r="CK126" s="57"/>
      <c r="CL126" s="57">
        <v>5482</v>
      </c>
      <c r="CM126" s="57">
        <v>5781</v>
      </c>
      <c r="CN126" s="57"/>
      <c r="CO126" s="57"/>
      <c r="CP126" s="57">
        <v>3101</v>
      </c>
      <c r="CQ126" s="57">
        <v>2871</v>
      </c>
      <c r="CR126" s="57">
        <v>1949</v>
      </c>
      <c r="CS126" s="57">
        <v>1834</v>
      </c>
      <c r="CT126" s="57">
        <v>83</v>
      </c>
      <c r="CU126" s="57">
        <v>116</v>
      </c>
      <c r="CV126" s="57">
        <v>1578</v>
      </c>
      <c r="CW126" s="57">
        <v>1923</v>
      </c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>
        <v>970</v>
      </c>
      <c r="DO126" s="57">
        <v>892</v>
      </c>
      <c r="DP126" s="57"/>
      <c r="DQ126" s="57"/>
      <c r="DR126" s="57"/>
      <c r="DS126" s="57"/>
      <c r="DT126" s="57"/>
      <c r="DU126" s="57"/>
      <c r="DV126" s="57"/>
      <c r="DW126" s="57"/>
      <c r="DX126" s="52">
        <f t="shared" si="136"/>
        <v>22063</v>
      </c>
      <c r="DY126" s="52">
        <f t="shared" si="137"/>
        <v>23679</v>
      </c>
      <c r="DZ126" s="57">
        <f t="shared" si="138"/>
        <v>55435</v>
      </c>
      <c r="EA126" s="57">
        <f t="shared" si="139"/>
        <v>57365</v>
      </c>
      <c r="EB126" s="69">
        <v>90</v>
      </c>
      <c r="EC126" s="69">
        <v>55</v>
      </c>
      <c r="ED126" s="69">
        <v>3374</v>
      </c>
      <c r="EE126" s="69">
        <v>2776</v>
      </c>
      <c r="EF126" s="57">
        <f t="shared" si="140"/>
        <v>3464</v>
      </c>
      <c r="EG126" s="57">
        <f t="shared" si="141"/>
        <v>2831</v>
      </c>
      <c r="EH126" s="57">
        <f t="shared" si="142"/>
        <v>58899</v>
      </c>
      <c r="EI126" s="57">
        <f t="shared" si="143"/>
        <v>60196</v>
      </c>
      <c r="EJ126" s="35">
        <f t="shared" si="144"/>
        <v>119095</v>
      </c>
      <c r="EK126" s="40"/>
      <c r="EL126" s="93">
        <v>195</v>
      </c>
      <c r="EM126" s="38">
        <f t="shared" si="145"/>
        <v>119290</v>
      </c>
    </row>
    <row r="127" spans="1:143" ht="18" customHeight="1">
      <c r="A127" s="26" t="s">
        <v>10</v>
      </c>
      <c r="B127" s="50"/>
      <c r="C127" s="50"/>
      <c r="D127" s="50"/>
      <c r="E127" s="50"/>
      <c r="F127" s="50">
        <v>7855</v>
      </c>
      <c r="G127" s="50">
        <v>7793</v>
      </c>
      <c r="H127" s="50">
        <v>88</v>
      </c>
      <c r="I127" s="50">
        <v>106</v>
      </c>
      <c r="J127" s="50">
        <v>159</v>
      </c>
      <c r="K127" s="50">
        <v>183</v>
      </c>
      <c r="L127" s="50"/>
      <c r="M127" s="50"/>
      <c r="N127" s="50"/>
      <c r="O127" s="50"/>
      <c r="P127" s="50"/>
      <c r="Q127" s="50"/>
      <c r="R127" s="50"/>
      <c r="S127" s="50"/>
      <c r="T127" s="51">
        <v>631</v>
      </c>
      <c r="U127" s="50">
        <v>679</v>
      </c>
      <c r="V127" s="50"/>
      <c r="W127" s="50"/>
      <c r="X127" s="50">
        <v>725</v>
      </c>
      <c r="Y127" s="50">
        <v>997</v>
      </c>
      <c r="Z127" s="50"/>
      <c r="AA127" s="50"/>
      <c r="AB127" s="50"/>
      <c r="AC127" s="50"/>
      <c r="AD127" s="50">
        <v>6423</v>
      </c>
      <c r="AE127" s="50">
        <v>6416</v>
      </c>
      <c r="AF127" s="50">
        <v>2183</v>
      </c>
      <c r="AG127" s="50">
        <v>2657</v>
      </c>
      <c r="AH127" s="50">
        <v>728</v>
      </c>
      <c r="AI127" s="50">
        <v>1016</v>
      </c>
      <c r="AJ127" s="50"/>
      <c r="AK127" s="50"/>
      <c r="AL127" s="50">
        <v>1185</v>
      </c>
      <c r="AM127" s="50">
        <v>1494</v>
      </c>
      <c r="AN127" s="50">
        <v>1253</v>
      </c>
      <c r="AO127" s="50">
        <v>1590</v>
      </c>
      <c r="AP127" s="50">
        <v>1531</v>
      </c>
      <c r="AQ127" s="50">
        <v>1873</v>
      </c>
      <c r="AR127" s="50">
        <v>1159</v>
      </c>
      <c r="AS127" s="50">
        <v>1240</v>
      </c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>
        <v>1205</v>
      </c>
      <c r="BM127" s="50">
        <v>1349</v>
      </c>
      <c r="BN127" s="50">
        <v>1761</v>
      </c>
      <c r="BO127" s="50">
        <v>1861</v>
      </c>
      <c r="BP127" s="50"/>
      <c r="BQ127" s="50"/>
      <c r="BR127" s="50"/>
      <c r="BS127" s="50"/>
      <c r="BT127" s="50"/>
      <c r="BU127" s="50"/>
      <c r="BV127" s="50">
        <v>3306</v>
      </c>
      <c r="BW127" s="50">
        <v>3818</v>
      </c>
      <c r="BX127" s="50">
        <v>1015</v>
      </c>
      <c r="BY127" s="50">
        <v>1128</v>
      </c>
      <c r="BZ127" s="50"/>
      <c r="CA127" s="50"/>
      <c r="CB127" s="50"/>
      <c r="CC127" s="50"/>
      <c r="CD127" s="50">
        <v>1062</v>
      </c>
      <c r="CE127" s="50">
        <v>1093</v>
      </c>
      <c r="CF127" s="50"/>
      <c r="CG127" s="50"/>
      <c r="CH127" s="50"/>
      <c r="CI127" s="50"/>
      <c r="CJ127" s="50"/>
      <c r="CK127" s="50"/>
      <c r="CL127" s="50">
        <v>4794</v>
      </c>
      <c r="CM127" s="50">
        <v>5029</v>
      </c>
      <c r="CN127" s="50"/>
      <c r="CO127" s="50"/>
      <c r="CP127" s="50">
        <v>3044</v>
      </c>
      <c r="CQ127" s="50">
        <v>2717</v>
      </c>
      <c r="CR127" s="50">
        <v>1532</v>
      </c>
      <c r="CS127" s="50">
        <v>1484</v>
      </c>
      <c r="CT127" s="50">
        <v>852</v>
      </c>
      <c r="CU127" s="50">
        <v>880</v>
      </c>
      <c r="CV127" s="50">
        <v>900</v>
      </c>
      <c r="CW127" s="50">
        <v>1053</v>
      </c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>
        <f t="shared" si="136"/>
        <v>16819</v>
      </c>
      <c r="DY127" s="50">
        <f t="shared" si="137"/>
        <v>18537</v>
      </c>
      <c r="DZ127" s="50">
        <f t="shared" si="138"/>
        <v>43391</v>
      </c>
      <c r="EA127" s="50">
        <f t="shared" si="139"/>
        <v>46456</v>
      </c>
      <c r="EB127" s="73">
        <v>262</v>
      </c>
      <c r="EC127" s="73">
        <v>79</v>
      </c>
      <c r="ED127" s="73">
        <v>3738</v>
      </c>
      <c r="EE127" s="73">
        <v>2030</v>
      </c>
      <c r="EF127" s="50">
        <f t="shared" si="140"/>
        <v>4000</v>
      </c>
      <c r="EG127" s="50">
        <f t="shared" si="141"/>
        <v>2109</v>
      </c>
      <c r="EH127" s="50">
        <f t="shared" si="142"/>
        <v>47391</v>
      </c>
      <c r="EI127" s="50">
        <f t="shared" si="143"/>
        <v>48565</v>
      </c>
      <c r="EJ127" s="28">
        <f t="shared" si="144"/>
        <v>95956</v>
      </c>
      <c r="EK127" s="40"/>
      <c r="EL127" s="74">
        <v>579</v>
      </c>
      <c r="EM127" s="31">
        <f t="shared" si="145"/>
        <v>96535</v>
      </c>
    </row>
    <row r="128" spans="1:143" ht="18" customHeight="1">
      <c r="A128" s="41" t="s">
        <v>11</v>
      </c>
      <c r="B128" s="57"/>
      <c r="C128" s="57"/>
      <c r="D128" s="57"/>
      <c r="E128" s="57"/>
      <c r="F128" s="57">
        <v>9114</v>
      </c>
      <c r="G128" s="57">
        <v>8318</v>
      </c>
      <c r="H128" s="57">
        <v>81</v>
      </c>
      <c r="I128" s="57">
        <v>113</v>
      </c>
      <c r="J128" s="57">
        <v>122</v>
      </c>
      <c r="K128" s="57">
        <v>116</v>
      </c>
      <c r="L128" s="57"/>
      <c r="M128" s="57"/>
      <c r="N128" s="57"/>
      <c r="O128" s="57"/>
      <c r="P128" s="57"/>
      <c r="Q128" s="57"/>
      <c r="R128" s="57"/>
      <c r="S128" s="57"/>
      <c r="T128" s="58">
        <v>968</v>
      </c>
      <c r="U128" s="57">
        <v>728</v>
      </c>
      <c r="V128" s="57"/>
      <c r="W128" s="57"/>
      <c r="X128" s="57">
        <v>898</v>
      </c>
      <c r="Y128" s="57">
        <v>857</v>
      </c>
      <c r="Z128" s="57"/>
      <c r="AA128" s="57"/>
      <c r="AB128" s="57"/>
      <c r="AC128" s="57"/>
      <c r="AD128" s="57">
        <v>7714</v>
      </c>
      <c r="AE128" s="57">
        <v>6489</v>
      </c>
      <c r="AF128" s="57">
        <v>2870</v>
      </c>
      <c r="AG128" s="57">
        <v>2745</v>
      </c>
      <c r="AH128" s="57">
        <v>1626</v>
      </c>
      <c r="AI128" s="57">
        <v>1146</v>
      </c>
      <c r="AJ128" s="57"/>
      <c r="AK128" s="57"/>
      <c r="AL128" s="57">
        <v>2094</v>
      </c>
      <c r="AM128" s="57">
        <v>1664</v>
      </c>
      <c r="AN128" s="57">
        <v>1579</v>
      </c>
      <c r="AO128" s="57">
        <v>1349</v>
      </c>
      <c r="AP128" s="57">
        <v>2305</v>
      </c>
      <c r="AQ128" s="57">
        <v>2054</v>
      </c>
      <c r="AR128" s="57">
        <v>1413</v>
      </c>
      <c r="AS128" s="57">
        <v>959</v>
      </c>
      <c r="AT128" s="57">
        <v>848</v>
      </c>
      <c r="AU128" s="57">
        <v>536</v>
      </c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>
        <v>1114</v>
      </c>
      <c r="BM128" s="57">
        <v>933</v>
      </c>
      <c r="BN128" s="57">
        <v>2304</v>
      </c>
      <c r="BO128" s="57">
        <v>1524</v>
      </c>
      <c r="BP128" s="57"/>
      <c r="BQ128" s="57"/>
      <c r="BR128" s="57"/>
      <c r="BS128" s="57"/>
      <c r="BT128" s="57"/>
      <c r="BU128" s="57"/>
      <c r="BV128" s="57">
        <v>4939</v>
      </c>
      <c r="BW128" s="57">
        <v>4222</v>
      </c>
      <c r="BX128" s="57">
        <v>1884</v>
      </c>
      <c r="BY128" s="57">
        <v>1274</v>
      </c>
      <c r="BZ128" s="57"/>
      <c r="CA128" s="57"/>
      <c r="CB128" s="57"/>
      <c r="CC128" s="57"/>
      <c r="CD128" s="57">
        <v>1106</v>
      </c>
      <c r="CE128" s="57">
        <v>961</v>
      </c>
      <c r="CF128" s="57"/>
      <c r="CG128" s="57"/>
      <c r="CH128" s="57"/>
      <c r="CI128" s="57"/>
      <c r="CJ128" s="57"/>
      <c r="CK128" s="57"/>
      <c r="CL128" s="57">
        <v>4121</v>
      </c>
      <c r="CM128" s="57">
        <v>3358</v>
      </c>
      <c r="CN128" s="57"/>
      <c r="CO128" s="57"/>
      <c r="CP128" s="57">
        <v>3135</v>
      </c>
      <c r="CQ128" s="57">
        <v>2370</v>
      </c>
      <c r="CR128" s="57">
        <v>1921</v>
      </c>
      <c r="CS128" s="57">
        <v>1573</v>
      </c>
      <c r="CT128" s="57">
        <v>870</v>
      </c>
      <c r="CU128" s="57">
        <v>609</v>
      </c>
      <c r="CV128" s="57">
        <v>1531</v>
      </c>
      <c r="CW128" s="57">
        <v>1086</v>
      </c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2">
        <f t="shared" si="136"/>
        <v>22425</v>
      </c>
      <c r="DY128" s="52">
        <f t="shared" si="137"/>
        <v>18672</v>
      </c>
      <c r="DZ128" s="57">
        <f t="shared" si="138"/>
        <v>54557</v>
      </c>
      <c r="EA128" s="57">
        <f t="shared" si="139"/>
        <v>44984</v>
      </c>
      <c r="EB128" s="57">
        <v>61</v>
      </c>
      <c r="EC128" s="57">
        <v>97</v>
      </c>
      <c r="ED128" s="57">
        <v>1516</v>
      </c>
      <c r="EE128" s="57">
        <v>1225</v>
      </c>
      <c r="EF128" s="57">
        <f t="shared" si="140"/>
        <v>1577</v>
      </c>
      <c r="EG128" s="57">
        <f t="shared" si="141"/>
        <v>1322</v>
      </c>
      <c r="EH128" s="57">
        <f t="shared" si="142"/>
        <v>56134</v>
      </c>
      <c r="EI128" s="57">
        <f t="shared" si="143"/>
        <v>46306</v>
      </c>
      <c r="EJ128" s="35">
        <f t="shared" si="144"/>
        <v>102440</v>
      </c>
      <c r="EK128" s="59"/>
      <c r="EL128" s="37">
        <v>62</v>
      </c>
      <c r="EM128" s="38">
        <f t="shared" si="145"/>
        <v>102502</v>
      </c>
    </row>
    <row r="129" spans="1:155" ht="18" customHeight="1" thickBot="1">
      <c r="A129" s="62">
        <v>2006</v>
      </c>
      <c r="B129" s="63">
        <f aca="true" t="shared" si="146" ref="B129:G129">SUM(B117:B128)</f>
        <v>14369</v>
      </c>
      <c r="C129" s="63">
        <f t="shared" si="146"/>
        <v>14090</v>
      </c>
      <c r="D129" s="63">
        <f t="shared" si="146"/>
        <v>0</v>
      </c>
      <c r="E129" s="63">
        <f t="shared" si="146"/>
        <v>0</v>
      </c>
      <c r="F129" s="63">
        <f t="shared" si="146"/>
        <v>112740</v>
      </c>
      <c r="G129" s="63">
        <f t="shared" si="146"/>
        <v>110326</v>
      </c>
      <c r="H129" s="63">
        <f aca="true" t="shared" si="147" ref="H129:M129">SUM(H117:H128)</f>
        <v>1401</v>
      </c>
      <c r="I129" s="63">
        <f t="shared" si="147"/>
        <v>1630</v>
      </c>
      <c r="J129" s="63">
        <f t="shared" si="147"/>
        <v>1920</v>
      </c>
      <c r="K129" s="63">
        <f t="shared" si="147"/>
        <v>1947</v>
      </c>
      <c r="L129" s="63">
        <f t="shared" si="147"/>
        <v>0</v>
      </c>
      <c r="M129" s="63">
        <f t="shared" si="147"/>
        <v>0</v>
      </c>
      <c r="N129" s="63">
        <f aca="true" t="shared" si="148" ref="N129:AK129">SUM(N117:N128)</f>
        <v>0</v>
      </c>
      <c r="O129" s="63">
        <f t="shared" si="148"/>
        <v>0</v>
      </c>
      <c r="P129" s="63">
        <f t="shared" si="148"/>
        <v>0</v>
      </c>
      <c r="Q129" s="63">
        <f t="shared" si="148"/>
        <v>0</v>
      </c>
      <c r="R129" s="63">
        <f t="shared" si="148"/>
        <v>0</v>
      </c>
      <c r="S129" s="63">
        <f t="shared" si="148"/>
        <v>0</v>
      </c>
      <c r="T129" s="63">
        <f t="shared" si="148"/>
        <v>6980</v>
      </c>
      <c r="U129" s="63">
        <f t="shared" si="148"/>
        <v>7639</v>
      </c>
      <c r="V129" s="63">
        <f t="shared" si="148"/>
        <v>0</v>
      </c>
      <c r="W129" s="63">
        <f t="shared" si="148"/>
        <v>0</v>
      </c>
      <c r="X129" s="63">
        <f t="shared" si="148"/>
        <v>9447</v>
      </c>
      <c r="Y129" s="63">
        <f t="shared" si="148"/>
        <v>10209</v>
      </c>
      <c r="Z129" s="63">
        <f t="shared" si="148"/>
        <v>0</v>
      </c>
      <c r="AA129" s="63">
        <f t="shared" si="148"/>
        <v>0</v>
      </c>
      <c r="AB129" s="63">
        <f t="shared" si="148"/>
        <v>97</v>
      </c>
      <c r="AC129" s="63">
        <f t="shared" si="148"/>
        <v>92</v>
      </c>
      <c r="AD129" s="63">
        <f t="shared" si="148"/>
        <v>81069</v>
      </c>
      <c r="AE129" s="63">
        <f t="shared" si="148"/>
        <v>86294</v>
      </c>
      <c r="AF129" s="63">
        <f t="shared" si="148"/>
        <v>40774</v>
      </c>
      <c r="AG129" s="63">
        <f t="shared" si="148"/>
        <v>42562</v>
      </c>
      <c r="AH129" s="63">
        <f t="shared" si="148"/>
        <v>16930</v>
      </c>
      <c r="AI129" s="63">
        <f t="shared" si="148"/>
        <v>17195</v>
      </c>
      <c r="AJ129" s="63">
        <f t="shared" si="148"/>
        <v>0</v>
      </c>
      <c r="AK129" s="63">
        <f t="shared" si="148"/>
        <v>0</v>
      </c>
      <c r="AL129" s="63">
        <f aca="true" t="shared" si="149" ref="AL129:AS129">SUM(AL117:AL128)</f>
        <v>19108</v>
      </c>
      <c r="AM129" s="63">
        <f t="shared" si="149"/>
        <v>19040</v>
      </c>
      <c r="AN129" s="63">
        <f>SUM(AN117:AN128)</f>
        <v>9511</v>
      </c>
      <c r="AO129" s="63">
        <f>SUM(AO117:AO128)</f>
        <v>10339</v>
      </c>
      <c r="AP129" s="63">
        <f t="shared" si="149"/>
        <v>18317</v>
      </c>
      <c r="AQ129" s="63">
        <f t="shared" si="149"/>
        <v>19926</v>
      </c>
      <c r="AR129" s="63">
        <f t="shared" si="149"/>
        <v>12942</v>
      </c>
      <c r="AS129" s="63">
        <f t="shared" si="149"/>
        <v>14274</v>
      </c>
      <c r="AT129" s="63">
        <f aca="true" t="shared" si="150" ref="AT129:AY129">SUM(AT117:AT128)</f>
        <v>848</v>
      </c>
      <c r="AU129" s="63">
        <f t="shared" si="150"/>
        <v>536</v>
      </c>
      <c r="AV129" s="63">
        <f t="shared" si="150"/>
        <v>0</v>
      </c>
      <c r="AW129" s="63">
        <f t="shared" si="150"/>
        <v>0</v>
      </c>
      <c r="AX129" s="63">
        <f t="shared" si="150"/>
        <v>0</v>
      </c>
      <c r="AY129" s="63">
        <f t="shared" si="150"/>
        <v>0</v>
      </c>
      <c r="AZ129" s="63">
        <f aca="true" t="shared" si="151" ref="AZ129:BG129">SUM(AZ117:AZ128)</f>
        <v>0</v>
      </c>
      <c r="BA129" s="63">
        <f t="shared" si="151"/>
        <v>0</v>
      </c>
      <c r="BB129" s="63">
        <f t="shared" si="151"/>
        <v>0</v>
      </c>
      <c r="BC129" s="63">
        <f t="shared" si="151"/>
        <v>0</v>
      </c>
      <c r="BD129" s="63">
        <f t="shared" si="151"/>
        <v>0</v>
      </c>
      <c r="BE129" s="63">
        <f t="shared" si="151"/>
        <v>0</v>
      </c>
      <c r="BF129" s="63">
        <f t="shared" si="151"/>
        <v>0</v>
      </c>
      <c r="BG129" s="63">
        <f t="shared" si="151"/>
        <v>0</v>
      </c>
      <c r="BH129" s="63">
        <f aca="true" t="shared" si="152" ref="BH129:BO129">SUM(BH117:BH128)</f>
        <v>0</v>
      </c>
      <c r="BI129" s="63">
        <f t="shared" si="152"/>
        <v>0</v>
      </c>
      <c r="BJ129" s="63">
        <f t="shared" si="152"/>
        <v>0</v>
      </c>
      <c r="BK129" s="63">
        <f t="shared" si="152"/>
        <v>0</v>
      </c>
      <c r="BL129" s="63">
        <f t="shared" si="152"/>
        <v>15705</v>
      </c>
      <c r="BM129" s="63">
        <f t="shared" si="152"/>
        <v>15751</v>
      </c>
      <c r="BN129" s="63">
        <f t="shared" si="152"/>
        <v>27560</v>
      </c>
      <c r="BO129" s="63">
        <f t="shared" si="152"/>
        <v>27485</v>
      </c>
      <c r="BP129" s="63">
        <f aca="true" t="shared" si="153" ref="BP129:CQ129">SUM(BP117:BP128)</f>
        <v>0</v>
      </c>
      <c r="BQ129" s="63">
        <f t="shared" si="153"/>
        <v>0</v>
      </c>
      <c r="BR129" s="63">
        <f t="shared" si="153"/>
        <v>0</v>
      </c>
      <c r="BS129" s="63">
        <f t="shared" si="153"/>
        <v>0</v>
      </c>
      <c r="BT129" s="63">
        <f t="shared" si="153"/>
        <v>0</v>
      </c>
      <c r="BU129" s="63">
        <f t="shared" si="153"/>
        <v>0</v>
      </c>
      <c r="BV129" s="63">
        <f t="shared" si="153"/>
        <v>51657</v>
      </c>
      <c r="BW129" s="63">
        <f t="shared" si="153"/>
        <v>58113</v>
      </c>
      <c r="BX129" s="63">
        <f t="shared" si="153"/>
        <v>15619</v>
      </c>
      <c r="BY129" s="63">
        <f t="shared" si="153"/>
        <v>13644</v>
      </c>
      <c r="BZ129" s="63">
        <f t="shared" si="153"/>
        <v>0</v>
      </c>
      <c r="CA129" s="63">
        <f t="shared" si="153"/>
        <v>0</v>
      </c>
      <c r="CB129" s="63">
        <f>SUM(CB117:CB128)</f>
        <v>0</v>
      </c>
      <c r="CC129" s="63">
        <f>SUM(CC117:CC128)</f>
        <v>0</v>
      </c>
      <c r="CD129" s="63">
        <f t="shared" si="153"/>
        <v>12811</v>
      </c>
      <c r="CE129" s="63">
        <f t="shared" si="153"/>
        <v>14090</v>
      </c>
      <c r="CF129" s="63">
        <f t="shared" si="153"/>
        <v>0</v>
      </c>
      <c r="CG129" s="63">
        <f t="shared" si="153"/>
        <v>0</v>
      </c>
      <c r="CH129" s="63">
        <f t="shared" si="153"/>
        <v>0</v>
      </c>
      <c r="CI129" s="63">
        <f t="shared" si="153"/>
        <v>0</v>
      </c>
      <c r="CJ129" s="63">
        <f t="shared" si="153"/>
        <v>0</v>
      </c>
      <c r="CK129" s="63">
        <f t="shared" si="153"/>
        <v>0</v>
      </c>
      <c r="CL129" s="63">
        <f t="shared" si="153"/>
        <v>57410</v>
      </c>
      <c r="CM129" s="63">
        <f t="shared" si="153"/>
        <v>59774</v>
      </c>
      <c r="CN129" s="63">
        <f t="shared" si="153"/>
        <v>0</v>
      </c>
      <c r="CO129" s="63">
        <f t="shared" si="153"/>
        <v>0</v>
      </c>
      <c r="CP129" s="63">
        <f t="shared" si="153"/>
        <v>35936</v>
      </c>
      <c r="CQ129" s="63">
        <f t="shared" si="153"/>
        <v>33454</v>
      </c>
      <c r="CR129" s="63">
        <f aca="true" t="shared" si="154" ref="CR129:DO129">SUM(CR117:CR128)</f>
        <v>15159</v>
      </c>
      <c r="CS129" s="63">
        <f t="shared" si="154"/>
        <v>15412</v>
      </c>
      <c r="CT129" s="63">
        <f t="shared" si="154"/>
        <v>1805</v>
      </c>
      <c r="CU129" s="63">
        <f t="shared" si="154"/>
        <v>1605</v>
      </c>
      <c r="CV129" s="63">
        <f t="shared" si="154"/>
        <v>11994</v>
      </c>
      <c r="CW129" s="63">
        <f t="shared" si="154"/>
        <v>12802</v>
      </c>
      <c r="CX129" s="63">
        <f t="shared" si="154"/>
        <v>0</v>
      </c>
      <c r="CY129" s="63">
        <f t="shared" si="154"/>
        <v>0</v>
      </c>
      <c r="CZ129" s="63">
        <f t="shared" si="154"/>
        <v>0</v>
      </c>
      <c r="DA129" s="63">
        <f t="shared" si="154"/>
        <v>0</v>
      </c>
      <c r="DB129" s="63">
        <f t="shared" si="154"/>
        <v>0</v>
      </c>
      <c r="DC129" s="63">
        <f t="shared" si="154"/>
        <v>0</v>
      </c>
      <c r="DD129" s="63">
        <f>SUM(DD117:DD128)</f>
        <v>0</v>
      </c>
      <c r="DE129" s="63">
        <f>SUM(DE117:DE128)</f>
        <v>0</v>
      </c>
      <c r="DF129" s="63">
        <f aca="true" t="shared" si="155" ref="DF129:DM129">SUM(DF117:DF128)</f>
        <v>0</v>
      </c>
      <c r="DG129" s="63">
        <f t="shared" si="155"/>
        <v>0</v>
      </c>
      <c r="DH129" s="63">
        <f t="shared" si="155"/>
        <v>0</v>
      </c>
      <c r="DI129" s="63">
        <f t="shared" si="155"/>
        <v>0</v>
      </c>
      <c r="DJ129" s="63">
        <f t="shared" si="155"/>
        <v>0</v>
      </c>
      <c r="DK129" s="63">
        <f t="shared" si="155"/>
        <v>0</v>
      </c>
      <c r="DL129" s="63">
        <f t="shared" si="155"/>
        <v>0</v>
      </c>
      <c r="DM129" s="63">
        <f t="shared" si="155"/>
        <v>0</v>
      </c>
      <c r="DN129" s="63">
        <f t="shared" si="154"/>
        <v>9219</v>
      </c>
      <c r="DO129" s="63">
        <f t="shared" si="154"/>
        <v>8399</v>
      </c>
      <c r="DP129" s="63">
        <f aca="true" t="shared" si="156" ref="DP129:EJ129">SUM(DP117:DP128)</f>
        <v>0</v>
      </c>
      <c r="DQ129" s="63">
        <f t="shared" si="156"/>
        <v>0</v>
      </c>
      <c r="DR129" s="63">
        <f t="shared" si="156"/>
        <v>0</v>
      </c>
      <c r="DS129" s="63">
        <f t="shared" si="156"/>
        <v>0</v>
      </c>
      <c r="DT129" s="63">
        <f t="shared" si="156"/>
        <v>0</v>
      </c>
      <c r="DU129" s="63">
        <f t="shared" si="156"/>
        <v>0</v>
      </c>
      <c r="DV129" s="63">
        <f t="shared" si="156"/>
        <v>0</v>
      </c>
      <c r="DW129" s="63">
        <f t="shared" si="156"/>
        <v>0</v>
      </c>
      <c r="DX129" s="63">
        <f t="shared" si="156"/>
        <v>247228</v>
      </c>
      <c r="DY129" s="63">
        <f t="shared" si="156"/>
        <v>263587</v>
      </c>
      <c r="DZ129" s="63">
        <f t="shared" si="156"/>
        <v>586959</v>
      </c>
      <c r="EA129" s="63">
        <f t="shared" si="156"/>
        <v>602538</v>
      </c>
      <c r="EB129" s="63">
        <f t="shared" si="156"/>
        <v>1465</v>
      </c>
      <c r="EC129" s="63">
        <f t="shared" si="156"/>
        <v>1184</v>
      </c>
      <c r="ED129" s="63">
        <f t="shared" si="156"/>
        <v>29065</v>
      </c>
      <c r="EE129" s="63">
        <f t="shared" si="156"/>
        <v>28542</v>
      </c>
      <c r="EF129" s="63">
        <f t="shared" si="156"/>
        <v>30530</v>
      </c>
      <c r="EG129" s="63">
        <f t="shared" si="156"/>
        <v>29726</v>
      </c>
      <c r="EH129" s="63">
        <f t="shared" si="156"/>
        <v>617489</v>
      </c>
      <c r="EI129" s="63">
        <f t="shared" si="156"/>
        <v>632264</v>
      </c>
      <c r="EJ129" s="64">
        <f t="shared" si="156"/>
        <v>1249753</v>
      </c>
      <c r="EK129" s="29"/>
      <c r="EL129" s="65">
        <f>SUM(EL117:EL128)</f>
        <v>6261</v>
      </c>
      <c r="EM129" s="66">
        <f>SUM(EM117:EM128)</f>
        <v>1256014</v>
      </c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</row>
    <row r="130" spans="1:143" ht="18" customHeight="1" thickTop="1">
      <c r="A130" s="26" t="s">
        <v>0</v>
      </c>
      <c r="B130" s="50">
        <v>4223</v>
      </c>
      <c r="C130" s="50">
        <v>4680</v>
      </c>
      <c r="D130" s="50"/>
      <c r="E130" s="50"/>
      <c r="F130" s="50">
        <v>8147</v>
      </c>
      <c r="G130" s="50">
        <v>8494</v>
      </c>
      <c r="H130" s="50">
        <v>108</v>
      </c>
      <c r="I130" s="50">
        <v>128</v>
      </c>
      <c r="J130" s="50">
        <v>127</v>
      </c>
      <c r="K130" s="50">
        <v>139</v>
      </c>
      <c r="L130" s="50"/>
      <c r="M130" s="50"/>
      <c r="N130" s="50"/>
      <c r="O130" s="50"/>
      <c r="P130" s="50"/>
      <c r="Q130" s="50"/>
      <c r="R130" s="50"/>
      <c r="S130" s="50"/>
      <c r="T130" s="51">
        <v>517</v>
      </c>
      <c r="U130" s="50">
        <v>735</v>
      </c>
      <c r="V130" s="50"/>
      <c r="W130" s="50"/>
      <c r="X130" s="50">
        <v>626</v>
      </c>
      <c r="Y130" s="50">
        <v>1020</v>
      </c>
      <c r="Z130" s="50"/>
      <c r="AA130" s="50"/>
      <c r="AB130" s="50"/>
      <c r="AC130" s="50"/>
      <c r="AD130" s="50">
        <v>6127</v>
      </c>
      <c r="AE130" s="50">
        <v>7518</v>
      </c>
      <c r="AF130" s="50">
        <v>2285</v>
      </c>
      <c r="AG130" s="50">
        <v>2700</v>
      </c>
      <c r="AH130" s="50">
        <v>856</v>
      </c>
      <c r="AI130" s="50">
        <v>1563</v>
      </c>
      <c r="AJ130" s="50"/>
      <c r="AK130" s="50"/>
      <c r="AL130" s="50">
        <v>1250</v>
      </c>
      <c r="AM130" s="50">
        <v>1553</v>
      </c>
      <c r="AN130" s="50">
        <v>1144</v>
      </c>
      <c r="AO130" s="50">
        <v>1561</v>
      </c>
      <c r="AP130" s="50">
        <v>1542</v>
      </c>
      <c r="AQ130" s="50">
        <v>2450</v>
      </c>
      <c r="AR130" s="50">
        <v>1015</v>
      </c>
      <c r="AS130" s="50">
        <v>1687</v>
      </c>
      <c r="AT130" s="50">
        <v>669</v>
      </c>
      <c r="AU130" s="50">
        <v>1493</v>
      </c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>
        <v>822</v>
      </c>
      <c r="BM130" s="50">
        <v>1419</v>
      </c>
      <c r="BN130" s="50">
        <v>1808</v>
      </c>
      <c r="BO130" s="50">
        <v>2325</v>
      </c>
      <c r="BP130" s="50"/>
      <c r="BQ130" s="50"/>
      <c r="BR130" s="50"/>
      <c r="BS130" s="50"/>
      <c r="BT130" s="50"/>
      <c r="BU130" s="50"/>
      <c r="BV130" s="50">
        <v>3550</v>
      </c>
      <c r="BW130" s="50">
        <v>5074</v>
      </c>
      <c r="BX130" s="50">
        <v>976</v>
      </c>
      <c r="BY130" s="50">
        <v>1403</v>
      </c>
      <c r="BZ130" s="50"/>
      <c r="CA130" s="50"/>
      <c r="CB130" s="50"/>
      <c r="CC130" s="50"/>
      <c r="CD130" s="50">
        <v>756</v>
      </c>
      <c r="CE130" s="50">
        <v>1050</v>
      </c>
      <c r="CF130" s="50"/>
      <c r="CG130" s="50"/>
      <c r="CH130" s="50"/>
      <c r="CI130" s="50"/>
      <c r="CJ130" s="50"/>
      <c r="CK130" s="50"/>
      <c r="CL130" s="50">
        <v>3755</v>
      </c>
      <c r="CM130" s="50">
        <v>4959</v>
      </c>
      <c r="CN130" s="50"/>
      <c r="CO130" s="50"/>
      <c r="CP130" s="50">
        <v>2448</v>
      </c>
      <c r="CQ130" s="50">
        <v>3061</v>
      </c>
      <c r="CR130" s="50">
        <v>1464</v>
      </c>
      <c r="CS130" s="50">
        <v>1979</v>
      </c>
      <c r="CT130" s="50">
        <v>760</v>
      </c>
      <c r="CU130" s="50">
        <v>1050</v>
      </c>
      <c r="CV130" s="50">
        <v>954</v>
      </c>
      <c r="CW130" s="50">
        <v>1211</v>
      </c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>
        <f aca="true" t="shared" si="157" ref="DX130:DX141">T130+V130+AJ130+BN130+BP130+BR130+BT130+BV130+CF130+Z130+CD130+AD130+AF130+X130+CH130+AH130</f>
        <v>16525</v>
      </c>
      <c r="DY130" s="50">
        <f aca="true" t="shared" si="158" ref="DY130:DY141">U130+W130+AK130+BO130+BQ130+BS130+BU130+BW130+CG130+AA130+CE130+AE130+AG130+Y130+CI130+AI130</f>
        <v>21985</v>
      </c>
      <c r="DZ130" s="50">
        <f aca="true" t="shared" si="159" ref="DZ130:DZ141">DV130+DP130+DN130+DL130+DJ130+DH130+DF130+DB130+CZ130+CX130+CV130+CT130+CR130+CP130+CL130+CD130+BZ130+BX130+BV130+BN130+BL130+AX130+AV130+AT130+AR130+AP130+AN130+AL130+AH130+AF130+AD130+AB130+X130+T130+N130+L130+J130+H130+F130</f>
        <v>41706</v>
      </c>
      <c r="EA130" s="50">
        <f aca="true" t="shared" si="160" ref="EA130:EA141">DW130+DQ130+DO130+DM130+DK130+DI130+DG130+DC130+DA130+CY130+CW130+CU130+CS130+CQ130+CM130+CE130+CA130+BY130+BW130+BO130+BM130+AY130+AW130+AU130+AS130+AQ130+AO130+AM130+AI130+AG130+AE130+AC130+Y130+U130+O130+M130+K130+I130+G130</f>
        <v>54572</v>
      </c>
      <c r="EB130" s="50">
        <v>89</v>
      </c>
      <c r="EC130" s="50">
        <v>78</v>
      </c>
      <c r="ED130" s="50">
        <v>2355</v>
      </c>
      <c r="EE130" s="50">
        <v>1781</v>
      </c>
      <c r="EF130" s="50">
        <f aca="true" t="shared" si="161" ref="EF130:EF141">ED130+EB130</f>
        <v>2444</v>
      </c>
      <c r="EG130" s="50">
        <f aca="true" t="shared" si="162" ref="EG130:EG141">EE130+EC130</f>
        <v>1859</v>
      </c>
      <c r="EH130" s="50">
        <f aca="true" t="shared" si="163" ref="EH130:EH141">DZ130+EF130</f>
        <v>44150</v>
      </c>
      <c r="EI130" s="50">
        <f aca="true" t="shared" si="164" ref="EI130:EI141">EA130+EG130</f>
        <v>56431</v>
      </c>
      <c r="EJ130" s="28">
        <f aca="true" t="shared" si="165" ref="EJ130:EJ141">EH130+EI130</f>
        <v>100581</v>
      </c>
      <c r="EL130" s="30">
        <v>551</v>
      </c>
      <c r="EM130" s="31">
        <f aca="true" t="shared" si="166" ref="EM130:EM141">EJ130+EL130</f>
        <v>101132</v>
      </c>
    </row>
    <row r="131" spans="1:143" ht="18" customHeight="1">
      <c r="A131" s="33" t="s">
        <v>1</v>
      </c>
      <c r="B131" s="52">
        <v>4628</v>
      </c>
      <c r="C131" s="52">
        <v>4124</v>
      </c>
      <c r="D131" s="52"/>
      <c r="E131" s="52"/>
      <c r="F131" s="52">
        <v>8561</v>
      </c>
      <c r="G131" s="52">
        <v>8340</v>
      </c>
      <c r="H131" s="52">
        <v>95</v>
      </c>
      <c r="I131" s="52">
        <v>93</v>
      </c>
      <c r="J131" s="52">
        <v>94</v>
      </c>
      <c r="K131" s="52">
        <v>110</v>
      </c>
      <c r="L131" s="52"/>
      <c r="M131" s="52"/>
      <c r="N131" s="52"/>
      <c r="O131" s="52"/>
      <c r="P131" s="52"/>
      <c r="Q131" s="52"/>
      <c r="R131" s="52"/>
      <c r="S131" s="52"/>
      <c r="T131" s="53">
        <v>568</v>
      </c>
      <c r="U131" s="52">
        <v>661</v>
      </c>
      <c r="V131" s="52"/>
      <c r="W131" s="52"/>
      <c r="X131" s="52">
        <v>689</v>
      </c>
      <c r="Y131" s="52">
        <v>995</v>
      </c>
      <c r="Z131" s="52"/>
      <c r="AA131" s="52"/>
      <c r="AB131" s="52"/>
      <c r="AC131" s="52"/>
      <c r="AD131" s="52">
        <v>5735</v>
      </c>
      <c r="AE131" s="52">
        <v>6018</v>
      </c>
      <c r="AF131" s="52">
        <v>2193</v>
      </c>
      <c r="AG131" s="52">
        <v>2234</v>
      </c>
      <c r="AH131" s="52">
        <v>1528</v>
      </c>
      <c r="AI131" s="52">
        <v>1504</v>
      </c>
      <c r="AJ131" s="52"/>
      <c r="AK131" s="52"/>
      <c r="AL131" s="52">
        <v>1340</v>
      </c>
      <c r="AM131" s="52">
        <v>1435</v>
      </c>
      <c r="AN131" s="52">
        <v>1166</v>
      </c>
      <c r="AO131" s="52">
        <v>1383</v>
      </c>
      <c r="AP131" s="52">
        <v>1729</v>
      </c>
      <c r="AQ131" s="52">
        <v>1995</v>
      </c>
      <c r="AR131" s="52">
        <v>1156</v>
      </c>
      <c r="AS131" s="52">
        <v>1501</v>
      </c>
      <c r="AT131" s="52">
        <v>915</v>
      </c>
      <c r="AU131" s="52">
        <v>1149</v>
      </c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>
        <v>1503</v>
      </c>
      <c r="BM131" s="52">
        <v>1415</v>
      </c>
      <c r="BN131" s="52">
        <v>2024</v>
      </c>
      <c r="BO131" s="52">
        <v>1986</v>
      </c>
      <c r="BP131" s="52"/>
      <c r="BQ131" s="52"/>
      <c r="BR131" s="52"/>
      <c r="BS131" s="52"/>
      <c r="BT131" s="52"/>
      <c r="BU131" s="52"/>
      <c r="BV131" s="52">
        <v>4076</v>
      </c>
      <c r="BW131" s="52">
        <v>4460</v>
      </c>
      <c r="BX131" s="52">
        <v>1139</v>
      </c>
      <c r="BY131" s="52">
        <v>960</v>
      </c>
      <c r="BZ131" s="52"/>
      <c r="CA131" s="52"/>
      <c r="CB131" s="52"/>
      <c r="CC131" s="52"/>
      <c r="CD131" s="52">
        <v>993</v>
      </c>
      <c r="CE131" s="52">
        <v>1005</v>
      </c>
      <c r="CF131" s="52"/>
      <c r="CG131" s="52"/>
      <c r="CH131" s="52"/>
      <c r="CI131" s="52"/>
      <c r="CJ131" s="52"/>
      <c r="CK131" s="52"/>
      <c r="CL131" s="52">
        <v>3800</v>
      </c>
      <c r="CM131" s="52">
        <v>4301</v>
      </c>
      <c r="CN131" s="52"/>
      <c r="CO131" s="52"/>
      <c r="CP131" s="52">
        <v>2902</v>
      </c>
      <c r="CQ131" s="52">
        <v>2663</v>
      </c>
      <c r="CR131" s="52">
        <v>1764</v>
      </c>
      <c r="CS131" s="52">
        <v>1816</v>
      </c>
      <c r="CT131" s="52">
        <v>966</v>
      </c>
      <c r="CU131" s="52">
        <v>1120</v>
      </c>
      <c r="CV131" s="52">
        <v>1006</v>
      </c>
      <c r="CW131" s="52">
        <v>1128</v>
      </c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>
        <f t="shared" si="157"/>
        <v>17806</v>
      </c>
      <c r="DY131" s="52">
        <f t="shared" si="158"/>
        <v>18863</v>
      </c>
      <c r="DZ131" s="52">
        <f t="shared" si="159"/>
        <v>45942</v>
      </c>
      <c r="EA131" s="52">
        <f t="shared" si="160"/>
        <v>48272</v>
      </c>
      <c r="EB131" s="52">
        <v>94</v>
      </c>
      <c r="EC131" s="52">
        <v>87</v>
      </c>
      <c r="ED131" s="52">
        <v>2008</v>
      </c>
      <c r="EE131" s="52">
        <v>2181</v>
      </c>
      <c r="EF131" s="52">
        <f t="shared" si="161"/>
        <v>2102</v>
      </c>
      <c r="EG131" s="52">
        <f t="shared" si="162"/>
        <v>2268</v>
      </c>
      <c r="EH131" s="52">
        <f t="shared" si="163"/>
        <v>48044</v>
      </c>
      <c r="EI131" s="52">
        <f t="shared" si="164"/>
        <v>50540</v>
      </c>
      <c r="EJ131" s="54">
        <f t="shared" si="165"/>
        <v>98584</v>
      </c>
      <c r="EK131" s="40"/>
      <c r="EL131" s="55">
        <v>788</v>
      </c>
      <c r="EM131" s="56">
        <f t="shared" si="166"/>
        <v>99372</v>
      </c>
    </row>
    <row r="132" spans="1:143" ht="18" customHeight="1">
      <c r="A132" s="26" t="s">
        <v>2</v>
      </c>
      <c r="B132" s="50">
        <v>5518</v>
      </c>
      <c r="C132" s="50">
        <v>5286</v>
      </c>
      <c r="D132" s="50"/>
      <c r="E132" s="50"/>
      <c r="F132" s="50">
        <v>10262</v>
      </c>
      <c r="G132" s="50">
        <v>10063</v>
      </c>
      <c r="H132" s="50">
        <v>25</v>
      </c>
      <c r="I132" s="50">
        <v>41</v>
      </c>
      <c r="J132" s="50">
        <v>127</v>
      </c>
      <c r="K132" s="50">
        <v>94</v>
      </c>
      <c r="L132" s="50">
        <v>78</v>
      </c>
      <c r="M132" s="50">
        <v>72</v>
      </c>
      <c r="N132" s="50"/>
      <c r="O132" s="50"/>
      <c r="P132" s="50"/>
      <c r="Q132" s="50"/>
      <c r="R132" s="50"/>
      <c r="S132" s="50"/>
      <c r="T132" s="51">
        <v>677</v>
      </c>
      <c r="U132" s="50">
        <v>695</v>
      </c>
      <c r="V132" s="50"/>
      <c r="W132" s="50"/>
      <c r="X132" s="50">
        <v>779</v>
      </c>
      <c r="Y132" s="50">
        <v>962</v>
      </c>
      <c r="Z132" s="50"/>
      <c r="AA132" s="50"/>
      <c r="AB132" s="50"/>
      <c r="AC132" s="50"/>
      <c r="AD132" s="50">
        <v>6860</v>
      </c>
      <c r="AE132" s="50">
        <v>7094</v>
      </c>
      <c r="AF132" s="50">
        <v>2480</v>
      </c>
      <c r="AG132" s="50">
        <v>2608</v>
      </c>
      <c r="AH132" s="50">
        <v>1290</v>
      </c>
      <c r="AI132" s="50">
        <v>1334</v>
      </c>
      <c r="AJ132" s="50"/>
      <c r="AK132" s="50"/>
      <c r="AL132" s="50">
        <v>1776</v>
      </c>
      <c r="AM132" s="50">
        <v>1685</v>
      </c>
      <c r="AN132" s="50">
        <v>1779</v>
      </c>
      <c r="AO132" s="50">
        <v>1639</v>
      </c>
      <c r="AP132" s="50">
        <v>2375</v>
      </c>
      <c r="AQ132" s="50">
        <v>2413</v>
      </c>
      <c r="AR132" s="50">
        <v>1573</v>
      </c>
      <c r="AS132" s="50">
        <v>1557</v>
      </c>
      <c r="AT132" s="50">
        <v>1195</v>
      </c>
      <c r="AU132" s="50">
        <v>1188</v>
      </c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>
        <v>1167</v>
      </c>
      <c r="BM132" s="50">
        <v>1227</v>
      </c>
      <c r="BN132" s="50">
        <v>2140</v>
      </c>
      <c r="BO132" s="50">
        <v>1968</v>
      </c>
      <c r="BP132" s="50"/>
      <c r="BQ132" s="50"/>
      <c r="BR132" s="50"/>
      <c r="BS132" s="50"/>
      <c r="BT132" s="50"/>
      <c r="BU132" s="50"/>
      <c r="BV132" s="50">
        <v>4571</v>
      </c>
      <c r="BW132" s="50">
        <v>4824</v>
      </c>
      <c r="BX132" s="50">
        <v>1065</v>
      </c>
      <c r="BY132" s="50">
        <v>974</v>
      </c>
      <c r="BZ132" s="50"/>
      <c r="CA132" s="50"/>
      <c r="CB132" s="50"/>
      <c r="CC132" s="50"/>
      <c r="CD132" s="50">
        <v>1272</v>
      </c>
      <c r="CE132" s="50">
        <v>1360</v>
      </c>
      <c r="CF132" s="50"/>
      <c r="CG132" s="50"/>
      <c r="CH132" s="50"/>
      <c r="CI132" s="50"/>
      <c r="CJ132" s="50"/>
      <c r="CK132" s="50"/>
      <c r="CL132" s="50">
        <v>4987</v>
      </c>
      <c r="CM132" s="50">
        <v>5048</v>
      </c>
      <c r="CN132" s="50"/>
      <c r="CO132" s="50"/>
      <c r="CP132" s="50">
        <v>3611</v>
      </c>
      <c r="CQ132" s="50">
        <v>3163</v>
      </c>
      <c r="CR132" s="50">
        <v>1936</v>
      </c>
      <c r="CS132" s="50">
        <v>1840</v>
      </c>
      <c r="CT132" s="50">
        <v>1007</v>
      </c>
      <c r="CU132" s="50">
        <v>1199</v>
      </c>
      <c r="CV132" s="50">
        <v>1235</v>
      </c>
      <c r="CW132" s="50">
        <v>1217</v>
      </c>
      <c r="CX132" s="50">
        <v>174</v>
      </c>
      <c r="CY132" s="50">
        <v>214</v>
      </c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>
        <f t="shared" si="157"/>
        <v>20069</v>
      </c>
      <c r="DY132" s="50">
        <f t="shared" si="158"/>
        <v>20845</v>
      </c>
      <c r="DZ132" s="50">
        <f t="shared" si="159"/>
        <v>54441</v>
      </c>
      <c r="EA132" s="50">
        <f t="shared" si="160"/>
        <v>54479</v>
      </c>
      <c r="EB132" s="50">
        <v>59</v>
      </c>
      <c r="EC132" s="50">
        <v>154</v>
      </c>
      <c r="ED132" s="50">
        <v>2372</v>
      </c>
      <c r="EE132" s="50">
        <v>2169</v>
      </c>
      <c r="EF132" s="50">
        <f t="shared" si="161"/>
        <v>2431</v>
      </c>
      <c r="EG132" s="50">
        <f t="shared" si="162"/>
        <v>2323</v>
      </c>
      <c r="EH132" s="50">
        <f t="shared" si="163"/>
        <v>56872</v>
      </c>
      <c r="EI132" s="50">
        <f t="shared" si="164"/>
        <v>56802</v>
      </c>
      <c r="EJ132" s="28">
        <f t="shared" si="165"/>
        <v>113674</v>
      </c>
      <c r="EK132" s="42"/>
      <c r="EL132" s="30">
        <v>802</v>
      </c>
      <c r="EM132" s="31">
        <f t="shared" si="166"/>
        <v>114476</v>
      </c>
    </row>
    <row r="133" spans="1:143" ht="18" customHeight="1">
      <c r="A133" s="41" t="s">
        <v>3</v>
      </c>
      <c r="B133" s="57"/>
      <c r="C133" s="57"/>
      <c r="D133" s="57"/>
      <c r="E133" s="57"/>
      <c r="F133" s="57">
        <v>10562</v>
      </c>
      <c r="G133" s="57">
        <v>10758</v>
      </c>
      <c r="H133" s="57">
        <v>6</v>
      </c>
      <c r="I133" s="57">
        <v>27</v>
      </c>
      <c r="J133" s="57">
        <v>75</v>
      </c>
      <c r="K133" s="57">
        <v>117</v>
      </c>
      <c r="L133" s="57">
        <v>158</v>
      </c>
      <c r="M133" s="57">
        <v>179</v>
      </c>
      <c r="N133" s="57"/>
      <c r="O133" s="57"/>
      <c r="P133" s="57"/>
      <c r="Q133" s="57"/>
      <c r="R133" s="57"/>
      <c r="S133" s="57"/>
      <c r="T133" s="58">
        <f>622+30</f>
        <v>652</v>
      </c>
      <c r="U133" s="57">
        <v>768</v>
      </c>
      <c r="V133" s="57"/>
      <c r="W133" s="57"/>
      <c r="X133" s="57">
        <v>629</v>
      </c>
      <c r="Y133" s="57">
        <v>866</v>
      </c>
      <c r="Z133" s="57"/>
      <c r="AA133" s="57"/>
      <c r="AB133" s="57"/>
      <c r="AC133" s="57"/>
      <c r="AD133" s="57">
        <v>7856</v>
      </c>
      <c r="AE133" s="57">
        <v>8507</v>
      </c>
      <c r="AF133" s="57">
        <v>2674</v>
      </c>
      <c r="AG133" s="57">
        <v>2752</v>
      </c>
      <c r="AH133" s="57">
        <v>1530</v>
      </c>
      <c r="AI133" s="57">
        <v>1827</v>
      </c>
      <c r="AJ133" s="57"/>
      <c r="AK133" s="57"/>
      <c r="AL133" s="57">
        <v>1968</v>
      </c>
      <c r="AM133" s="57">
        <v>2191</v>
      </c>
      <c r="AN133" s="57">
        <v>1774</v>
      </c>
      <c r="AO133" s="57">
        <v>2018</v>
      </c>
      <c r="AP133" s="57">
        <v>2479</v>
      </c>
      <c r="AQ133" s="57">
        <v>3023</v>
      </c>
      <c r="AR133" s="57">
        <v>1640</v>
      </c>
      <c r="AS133" s="57">
        <v>1964</v>
      </c>
      <c r="AT133" s="57">
        <v>1587</v>
      </c>
      <c r="AU133" s="57">
        <v>1627</v>
      </c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>
        <v>1311</v>
      </c>
      <c r="BM133" s="57">
        <v>1551</v>
      </c>
      <c r="BN133" s="57">
        <v>2588</v>
      </c>
      <c r="BO133" s="57">
        <v>2892</v>
      </c>
      <c r="BP133" s="57"/>
      <c r="BQ133" s="57"/>
      <c r="BR133" s="57"/>
      <c r="BS133" s="57"/>
      <c r="BT133" s="57"/>
      <c r="BU133" s="57"/>
      <c r="BV133" s="57">
        <v>4632</v>
      </c>
      <c r="BW133" s="57">
        <v>5112</v>
      </c>
      <c r="BX133" s="57">
        <v>1575</v>
      </c>
      <c r="BY133" s="57">
        <v>1680</v>
      </c>
      <c r="BZ133" s="57"/>
      <c r="CA133" s="57"/>
      <c r="CB133" s="57"/>
      <c r="CC133" s="57"/>
      <c r="CD133" s="57">
        <v>2033</v>
      </c>
      <c r="CE133" s="57">
        <v>2255</v>
      </c>
      <c r="CF133" s="57"/>
      <c r="CG133" s="57"/>
      <c r="CH133" s="57"/>
      <c r="CI133" s="57"/>
      <c r="CJ133" s="57"/>
      <c r="CK133" s="57"/>
      <c r="CL133" s="57">
        <v>4480</v>
      </c>
      <c r="CM133" s="57">
        <v>4786</v>
      </c>
      <c r="CN133" s="57"/>
      <c r="CO133" s="57"/>
      <c r="CP133" s="57">
        <v>3355</v>
      </c>
      <c r="CQ133" s="57">
        <v>3242</v>
      </c>
      <c r="CR133" s="57">
        <v>2047</v>
      </c>
      <c r="CS133" s="57">
        <v>2386</v>
      </c>
      <c r="CT133" s="57">
        <v>1307</v>
      </c>
      <c r="CU133" s="57">
        <v>1354</v>
      </c>
      <c r="CV133" s="57">
        <v>1453</v>
      </c>
      <c r="CW133" s="57">
        <v>1570</v>
      </c>
      <c r="CX133" s="57">
        <v>937</v>
      </c>
      <c r="CY133" s="57">
        <v>1035</v>
      </c>
      <c r="CZ133" s="57">
        <v>540</v>
      </c>
      <c r="DA133" s="57">
        <v>591</v>
      </c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2">
        <f t="shared" si="157"/>
        <v>22594</v>
      </c>
      <c r="DY133" s="52">
        <f t="shared" si="158"/>
        <v>24979</v>
      </c>
      <c r="DZ133" s="52">
        <f t="shared" si="159"/>
        <v>59848</v>
      </c>
      <c r="EA133" s="52">
        <f t="shared" si="160"/>
        <v>65078</v>
      </c>
      <c r="EB133" s="57">
        <v>79</v>
      </c>
      <c r="EC133" s="57">
        <v>72</v>
      </c>
      <c r="ED133" s="57">
        <v>1955</v>
      </c>
      <c r="EE133" s="57">
        <v>2814</v>
      </c>
      <c r="EF133" s="57">
        <f t="shared" si="161"/>
        <v>2034</v>
      </c>
      <c r="EG133" s="57">
        <f t="shared" si="162"/>
        <v>2886</v>
      </c>
      <c r="EH133" s="57">
        <f t="shared" si="163"/>
        <v>61882</v>
      </c>
      <c r="EI133" s="57">
        <f t="shared" si="164"/>
        <v>67964</v>
      </c>
      <c r="EJ133" s="35">
        <f t="shared" si="165"/>
        <v>129846</v>
      </c>
      <c r="EL133" s="37">
        <v>1135</v>
      </c>
      <c r="EM133" s="38">
        <f t="shared" si="166"/>
        <v>130981</v>
      </c>
    </row>
    <row r="134" spans="1:143" ht="18" customHeight="1">
      <c r="A134" s="26" t="s">
        <v>4</v>
      </c>
      <c r="B134" s="50"/>
      <c r="C134" s="50"/>
      <c r="D134" s="50"/>
      <c r="E134" s="50"/>
      <c r="F134" s="50">
        <v>12571</v>
      </c>
      <c r="G134" s="50">
        <v>12142</v>
      </c>
      <c r="H134" s="50"/>
      <c r="I134" s="50"/>
      <c r="J134" s="50"/>
      <c r="K134" s="50"/>
      <c r="L134" s="50">
        <v>26</v>
      </c>
      <c r="M134" s="50">
        <v>16</v>
      </c>
      <c r="N134" s="50"/>
      <c r="O134" s="50"/>
      <c r="P134" s="50"/>
      <c r="Q134" s="50"/>
      <c r="R134" s="50"/>
      <c r="S134" s="50"/>
      <c r="T134" s="51">
        <v>805</v>
      </c>
      <c r="U134" s="50">
        <v>733</v>
      </c>
      <c r="V134" s="50"/>
      <c r="W134" s="50"/>
      <c r="X134" s="50">
        <v>864</v>
      </c>
      <c r="Y134" s="50">
        <v>857</v>
      </c>
      <c r="Z134" s="50"/>
      <c r="AA134" s="50"/>
      <c r="AB134" s="50"/>
      <c r="AC134" s="50"/>
      <c r="AD134" s="50">
        <v>7843</v>
      </c>
      <c r="AE134" s="50">
        <v>7875</v>
      </c>
      <c r="AF134" s="50">
        <v>2423</v>
      </c>
      <c r="AG134" s="50">
        <v>2392</v>
      </c>
      <c r="AH134" s="50">
        <v>1954</v>
      </c>
      <c r="AI134" s="50">
        <v>1757</v>
      </c>
      <c r="AJ134" s="50"/>
      <c r="AK134" s="50"/>
      <c r="AL134" s="50">
        <v>2258</v>
      </c>
      <c r="AM134" s="50">
        <v>2239</v>
      </c>
      <c r="AN134" s="50">
        <v>2095</v>
      </c>
      <c r="AO134" s="50">
        <v>1991</v>
      </c>
      <c r="AP134" s="50">
        <v>2940</v>
      </c>
      <c r="AQ134" s="50">
        <v>2782</v>
      </c>
      <c r="AR134" s="50">
        <v>2082</v>
      </c>
      <c r="AS134" s="50">
        <v>2265</v>
      </c>
      <c r="AT134" s="50">
        <v>1546</v>
      </c>
      <c r="AU134" s="50">
        <v>1760</v>
      </c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>
        <v>1788</v>
      </c>
      <c r="BM134" s="50">
        <v>1818</v>
      </c>
      <c r="BN134" s="50">
        <v>2843</v>
      </c>
      <c r="BO134" s="50">
        <v>2485</v>
      </c>
      <c r="BP134" s="50"/>
      <c r="BQ134" s="50"/>
      <c r="BR134" s="50"/>
      <c r="BS134" s="50"/>
      <c r="BT134" s="50"/>
      <c r="BU134" s="50"/>
      <c r="BV134" s="50">
        <v>5193</v>
      </c>
      <c r="BW134" s="50">
        <v>5336</v>
      </c>
      <c r="BX134" s="50">
        <v>1408</v>
      </c>
      <c r="BY134" s="50">
        <v>1294</v>
      </c>
      <c r="BZ134" s="50">
        <v>1233</v>
      </c>
      <c r="CA134" s="50">
        <v>1446</v>
      </c>
      <c r="CB134" s="50"/>
      <c r="CC134" s="50"/>
      <c r="CD134" s="50">
        <v>3183</v>
      </c>
      <c r="CE134" s="50">
        <v>2834</v>
      </c>
      <c r="CF134" s="50"/>
      <c r="CG134" s="50"/>
      <c r="CH134" s="50"/>
      <c r="CI134" s="50"/>
      <c r="CJ134" s="50"/>
      <c r="CK134" s="50"/>
      <c r="CL134" s="50">
        <v>5623</v>
      </c>
      <c r="CM134" s="50">
        <v>5393</v>
      </c>
      <c r="CN134" s="50"/>
      <c r="CO134" s="50"/>
      <c r="CP134" s="50">
        <v>3756</v>
      </c>
      <c r="CQ134" s="50">
        <v>3030</v>
      </c>
      <c r="CR134" s="50">
        <v>2128</v>
      </c>
      <c r="CS134" s="50">
        <v>2042</v>
      </c>
      <c r="CT134" s="50">
        <v>1282</v>
      </c>
      <c r="CU134" s="50">
        <v>1418</v>
      </c>
      <c r="CV134" s="50">
        <v>1627</v>
      </c>
      <c r="CW134" s="50">
        <v>1835</v>
      </c>
      <c r="CX134" s="50">
        <v>1363</v>
      </c>
      <c r="CY134" s="50">
        <v>1455</v>
      </c>
      <c r="CZ134" s="50">
        <v>736</v>
      </c>
      <c r="DA134" s="50">
        <v>762</v>
      </c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>
        <f t="shared" si="157"/>
        <v>25108</v>
      </c>
      <c r="DY134" s="50">
        <f t="shared" si="158"/>
        <v>24269</v>
      </c>
      <c r="DZ134" s="50">
        <f t="shared" si="159"/>
        <v>69570</v>
      </c>
      <c r="EA134" s="50">
        <f t="shared" si="160"/>
        <v>67957</v>
      </c>
      <c r="EB134" s="50">
        <v>158</v>
      </c>
      <c r="EC134" s="50">
        <v>170</v>
      </c>
      <c r="ED134" s="50">
        <v>4945</v>
      </c>
      <c r="EE134" s="50">
        <v>5763</v>
      </c>
      <c r="EF134" s="50">
        <f t="shared" si="161"/>
        <v>5103</v>
      </c>
      <c r="EG134" s="50">
        <f t="shared" si="162"/>
        <v>5933</v>
      </c>
      <c r="EH134" s="50">
        <f t="shared" si="163"/>
        <v>74673</v>
      </c>
      <c r="EI134" s="50">
        <f t="shared" si="164"/>
        <v>73890</v>
      </c>
      <c r="EJ134" s="28">
        <f t="shared" si="165"/>
        <v>148563</v>
      </c>
      <c r="EK134" s="40"/>
      <c r="EL134" s="30">
        <v>623</v>
      </c>
      <c r="EM134" s="31">
        <f t="shared" si="166"/>
        <v>149186</v>
      </c>
    </row>
    <row r="135" spans="1:143" ht="18" customHeight="1">
      <c r="A135" s="41" t="s">
        <v>5</v>
      </c>
      <c r="B135" s="57"/>
      <c r="C135" s="57"/>
      <c r="D135" s="57"/>
      <c r="E135" s="57"/>
      <c r="F135" s="57">
        <v>13015</v>
      </c>
      <c r="G135" s="57">
        <v>12496</v>
      </c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8">
        <v>827</v>
      </c>
      <c r="U135" s="57">
        <v>767</v>
      </c>
      <c r="V135" s="57"/>
      <c r="W135" s="57"/>
      <c r="X135" s="57">
        <v>718</v>
      </c>
      <c r="Y135" s="57">
        <v>916</v>
      </c>
      <c r="Z135" s="57"/>
      <c r="AA135" s="57"/>
      <c r="AB135" s="57"/>
      <c r="AC135" s="57"/>
      <c r="AD135" s="57">
        <v>7330</v>
      </c>
      <c r="AE135" s="57">
        <v>7679</v>
      </c>
      <c r="AF135" s="57">
        <v>3480</v>
      </c>
      <c r="AG135" s="57">
        <v>3276</v>
      </c>
      <c r="AH135" s="57">
        <v>2598</v>
      </c>
      <c r="AI135" s="57">
        <v>2503</v>
      </c>
      <c r="AJ135" s="57"/>
      <c r="AK135" s="57"/>
      <c r="AL135" s="57">
        <v>2210</v>
      </c>
      <c r="AM135" s="57">
        <v>2313</v>
      </c>
      <c r="AN135" s="57">
        <v>1794</v>
      </c>
      <c r="AO135" s="57">
        <v>1756</v>
      </c>
      <c r="AP135" s="57">
        <v>2439</v>
      </c>
      <c r="AQ135" s="57">
        <v>2746</v>
      </c>
      <c r="AR135" s="57">
        <v>1710</v>
      </c>
      <c r="AS135" s="57">
        <v>2119</v>
      </c>
      <c r="AT135" s="57">
        <v>1711</v>
      </c>
      <c r="AU135" s="57">
        <v>1949</v>
      </c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>
        <v>1794</v>
      </c>
      <c r="BM135" s="57">
        <v>1789</v>
      </c>
      <c r="BN135" s="57">
        <v>2693</v>
      </c>
      <c r="BO135" s="57">
        <v>2897</v>
      </c>
      <c r="BP135" s="57"/>
      <c r="BQ135" s="57"/>
      <c r="BR135" s="57"/>
      <c r="BS135" s="57"/>
      <c r="BT135" s="57"/>
      <c r="BU135" s="57"/>
      <c r="BV135" s="57">
        <v>4608</v>
      </c>
      <c r="BW135" s="57">
        <v>5301</v>
      </c>
      <c r="BX135" s="57"/>
      <c r="BY135" s="57"/>
      <c r="BZ135" s="57">
        <v>1421</v>
      </c>
      <c r="CA135" s="57">
        <v>1566</v>
      </c>
      <c r="CB135" s="57"/>
      <c r="CC135" s="57"/>
      <c r="CD135" s="57">
        <v>3021</v>
      </c>
      <c r="CE135" s="57">
        <v>3238</v>
      </c>
      <c r="CF135" s="57"/>
      <c r="CG135" s="57"/>
      <c r="CH135" s="57"/>
      <c r="CI135" s="57"/>
      <c r="CJ135" s="57"/>
      <c r="CK135" s="57"/>
      <c r="CL135" s="57">
        <v>5661</v>
      </c>
      <c r="CM135" s="57">
        <v>5950</v>
      </c>
      <c r="CN135" s="57"/>
      <c r="CO135" s="57"/>
      <c r="CP135" s="57">
        <v>3723</v>
      </c>
      <c r="CQ135" s="57">
        <v>3365</v>
      </c>
      <c r="CR135" s="57">
        <v>2047</v>
      </c>
      <c r="CS135" s="57">
        <v>2388</v>
      </c>
      <c r="CT135" s="57">
        <v>1005</v>
      </c>
      <c r="CU135" s="57">
        <v>1219</v>
      </c>
      <c r="CV135" s="57">
        <v>1522</v>
      </c>
      <c r="CW135" s="57">
        <v>1682</v>
      </c>
      <c r="CX135" s="57">
        <v>1545</v>
      </c>
      <c r="CY135" s="57">
        <v>1561</v>
      </c>
      <c r="CZ135" s="57">
        <v>902</v>
      </c>
      <c r="DA135" s="57">
        <v>845</v>
      </c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2">
        <f t="shared" si="157"/>
        <v>25275</v>
      </c>
      <c r="DY135" s="52">
        <f t="shared" si="158"/>
        <v>26577</v>
      </c>
      <c r="DZ135" s="52">
        <f t="shared" si="159"/>
        <v>67774</v>
      </c>
      <c r="EA135" s="52">
        <f t="shared" si="160"/>
        <v>70321</v>
      </c>
      <c r="EB135" s="57">
        <v>90</v>
      </c>
      <c r="EC135" s="57">
        <v>79</v>
      </c>
      <c r="ED135" s="57">
        <v>5734</v>
      </c>
      <c r="EE135" s="57">
        <v>6957</v>
      </c>
      <c r="EF135" s="57">
        <f t="shared" si="161"/>
        <v>5824</v>
      </c>
      <c r="EG135" s="57">
        <f t="shared" si="162"/>
        <v>7036</v>
      </c>
      <c r="EH135" s="57">
        <f t="shared" si="163"/>
        <v>73598</v>
      </c>
      <c r="EI135" s="57">
        <f t="shared" si="164"/>
        <v>77357</v>
      </c>
      <c r="EJ135" s="35">
        <f t="shared" si="165"/>
        <v>150955</v>
      </c>
      <c r="EL135" s="37">
        <v>807</v>
      </c>
      <c r="EM135" s="38">
        <f t="shared" si="166"/>
        <v>151762</v>
      </c>
    </row>
    <row r="136" spans="1:143" ht="18" customHeight="1">
      <c r="A136" s="26" t="s">
        <v>6</v>
      </c>
      <c r="B136" s="50"/>
      <c r="C136" s="50"/>
      <c r="D136" s="50"/>
      <c r="E136" s="50"/>
      <c r="F136" s="50">
        <v>13335</v>
      </c>
      <c r="G136" s="50">
        <v>13156</v>
      </c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1">
        <v>897</v>
      </c>
      <c r="U136" s="50">
        <v>769</v>
      </c>
      <c r="V136" s="50"/>
      <c r="W136" s="50"/>
      <c r="X136" s="50">
        <v>813</v>
      </c>
      <c r="Y136" s="50">
        <v>963</v>
      </c>
      <c r="Z136" s="50"/>
      <c r="AA136" s="50"/>
      <c r="AB136" s="50"/>
      <c r="AC136" s="50"/>
      <c r="AD136" s="50">
        <v>8806</v>
      </c>
      <c r="AE136" s="50">
        <v>9004</v>
      </c>
      <c r="AF136" s="50">
        <v>4990</v>
      </c>
      <c r="AG136" s="50">
        <v>4941</v>
      </c>
      <c r="AH136" s="50">
        <v>2933</v>
      </c>
      <c r="AI136" s="50">
        <v>2863</v>
      </c>
      <c r="AJ136" s="50"/>
      <c r="AK136" s="50"/>
      <c r="AL136" s="50">
        <v>2730</v>
      </c>
      <c r="AM136" s="50">
        <v>2520</v>
      </c>
      <c r="AN136" s="50">
        <v>2010</v>
      </c>
      <c r="AO136" s="50">
        <v>1943</v>
      </c>
      <c r="AP136" s="50">
        <v>3180</v>
      </c>
      <c r="AQ136" s="50">
        <v>3267</v>
      </c>
      <c r="AR136" s="50">
        <v>1856</v>
      </c>
      <c r="AS136" s="50">
        <v>2024</v>
      </c>
      <c r="AT136" s="50">
        <v>2017</v>
      </c>
      <c r="AU136" s="50">
        <v>1989</v>
      </c>
      <c r="AV136" s="50">
        <v>2004</v>
      </c>
      <c r="AW136" s="50">
        <v>1949</v>
      </c>
      <c r="AX136" s="50">
        <v>1363</v>
      </c>
      <c r="AY136" s="50">
        <v>1192</v>
      </c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>
        <v>1771</v>
      </c>
      <c r="BM136" s="50">
        <v>1830</v>
      </c>
      <c r="BN136" s="50">
        <v>3172</v>
      </c>
      <c r="BO136" s="50">
        <v>2957</v>
      </c>
      <c r="BP136" s="50"/>
      <c r="BQ136" s="50"/>
      <c r="BR136" s="50"/>
      <c r="BS136" s="50"/>
      <c r="BT136" s="50"/>
      <c r="BU136" s="50"/>
      <c r="BV136" s="50">
        <v>5299</v>
      </c>
      <c r="BW136" s="50">
        <v>5534</v>
      </c>
      <c r="BX136" s="50"/>
      <c r="BY136" s="50"/>
      <c r="BZ136" s="50">
        <v>1607</v>
      </c>
      <c r="CA136" s="50">
        <v>1629</v>
      </c>
      <c r="CB136" s="50"/>
      <c r="CC136" s="50"/>
      <c r="CD136" s="50">
        <v>3414</v>
      </c>
      <c r="CE136" s="50">
        <v>3280</v>
      </c>
      <c r="CF136" s="50"/>
      <c r="CG136" s="50"/>
      <c r="CH136" s="50"/>
      <c r="CI136" s="50"/>
      <c r="CJ136" s="50"/>
      <c r="CK136" s="50"/>
      <c r="CL136" s="50">
        <v>5318</v>
      </c>
      <c r="CM136" s="50">
        <v>5281</v>
      </c>
      <c r="CN136" s="50"/>
      <c r="CO136" s="50"/>
      <c r="CP136" s="50">
        <v>3739</v>
      </c>
      <c r="CQ136" s="50">
        <v>3218</v>
      </c>
      <c r="CR136" s="50">
        <v>2355</v>
      </c>
      <c r="CS136" s="50">
        <v>2644</v>
      </c>
      <c r="CT136" s="50">
        <v>1232</v>
      </c>
      <c r="CU136" s="50">
        <v>1245</v>
      </c>
      <c r="CV136" s="50">
        <v>1715</v>
      </c>
      <c r="CW136" s="50">
        <v>1731</v>
      </c>
      <c r="CX136" s="50">
        <v>1489</v>
      </c>
      <c r="CY136" s="50">
        <v>1615</v>
      </c>
      <c r="CZ136" s="50">
        <v>1169</v>
      </c>
      <c r="DA136" s="50">
        <v>1201</v>
      </c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>
        <f t="shared" si="157"/>
        <v>30324</v>
      </c>
      <c r="DY136" s="50">
        <f t="shared" si="158"/>
        <v>30311</v>
      </c>
      <c r="DZ136" s="50">
        <f t="shared" si="159"/>
        <v>79214</v>
      </c>
      <c r="EA136" s="50">
        <f t="shared" si="160"/>
        <v>78745</v>
      </c>
      <c r="EB136" s="50">
        <v>144</v>
      </c>
      <c r="EC136" s="50">
        <v>94</v>
      </c>
      <c r="ED136" s="50">
        <v>8362</v>
      </c>
      <c r="EE136" s="50">
        <v>8028</v>
      </c>
      <c r="EF136" s="50">
        <f t="shared" si="161"/>
        <v>8506</v>
      </c>
      <c r="EG136" s="50">
        <f t="shared" si="162"/>
        <v>8122</v>
      </c>
      <c r="EH136" s="50">
        <f t="shared" si="163"/>
        <v>87720</v>
      </c>
      <c r="EI136" s="50">
        <f t="shared" si="164"/>
        <v>86867</v>
      </c>
      <c r="EJ136" s="28">
        <f t="shared" si="165"/>
        <v>174587</v>
      </c>
      <c r="EL136" s="30">
        <v>1701</v>
      </c>
      <c r="EM136" s="31">
        <f t="shared" si="166"/>
        <v>176288</v>
      </c>
    </row>
    <row r="137" spans="1:143" ht="18" customHeight="1">
      <c r="A137" s="41" t="s">
        <v>7</v>
      </c>
      <c r="B137" s="57"/>
      <c r="C137" s="57"/>
      <c r="D137" s="57"/>
      <c r="E137" s="57"/>
      <c r="F137" s="57">
        <v>12800</v>
      </c>
      <c r="G137" s="57">
        <v>13017</v>
      </c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8">
        <v>684</v>
      </c>
      <c r="U137" s="57">
        <v>738</v>
      </c>
      <c r="V137" s="57"/>
      <c r="W137" s="57"/>
      <c r="X137" s="57">
        <v>755</v>
      </c>
      <c r="Y137" s="57">
        <v>966</v>
      </c>
      <c r="Z137" s="69"/>
      <c r="AA137" s="69"/>
      <c r="AB137" s="57"/>
      <c r="AC137" s="57"/>
      <c r="AD137" s="69">
        <v>9756</v>
      </c>
      <c r="AE137" s="69">
        <v>9303</v>
      </c>
      <c r="AF137" s="69">
        <v>4741</v>
      </c>
      <c r="AG137" s="69">
        <v>5141</v>
      </c>
      <c r="AH137" s="69">
        <v>2706</v>
      </c>
      <c r="AI137" s="69">
        <v>2998</v>
      </c>
      <c r="AJ137" s="70"/>
      <c r="AK137" s="70"/>
      <c r="AL137" s="57">
        <v>2474</v>
      </c>
      <c r="AM137" s="57">
        <v>2699</v>
      </c>
      <c r="AN137" s="57">
        <v>1882</v>
      </c>
      <c r="AO137" s="57">
        <v>2087</v>
      </c>
      <c r="AP137" s="57">
        <v>2999</v>
      </c>
      <c r="AQ137" s="57">
        <v>3444</v>
      </c>
      <c r="AR137" s="57">
        <v>1965</v>
      </c>
      <c r="AS137" s="57">
        <v>1978</v>
      </c>
      <c r="AT137" s="57">
        <v>2163</v>
      </c>
      <c r="AU137" s="57">
        <v>2163</v>
      </c>
      <c r="AV137" s="57">
        <v>2818</v>
      </c>
      <c r="AW137" s="57">
        <v>2772</v>
      </c>
      <c r="AX137" s="57">
        <v>1384</v>
      </c>
      <c r="AY137" s="57">
        <v>1499</v>
      </c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69">
        <v>1820</v>
      </c>
      <c r="BM137" s="69">
        <v>1755</v>
      </c>
      <c r="BN137" s="69">
        <v>3059</v>
      </c>
      <c r="BO137" s="69">
        <v>3158</v>
      </c>
      <c r="BP137" s="57"/>
      <c r="BQ137" s="57"/>
      <c r="BR137" s="57"/>
      <c r="BS137" s="57"/>
      <c r="BT137" s="57"/>
      <c r="BU137" s="57"/>
      <c r="BV137" s="69">
        <v>5351</v>
      </c>
      <c r="BW137" s="69">
        <v>5290</v>
      </c>
      <c r="BX137" s="57"/>
      <c r="BY137" s="57"/>
      <c r="BZ137" s="57">
        <v>1341</v>
      </c>
      <c r="CA137" s="57">
        <v>1459</v>
      </c>
      <c r="CB137" s="57"/>
      <c r="CC137" s="57"/>
      <c r="CD137" s="69">
        <v>3215</v>
      </c>
      <c r="CE137" s="69">
        <v>3429</v>
      </c>
      <c r="CF137" s="57"/>
      <c r="CG137" s="57"/>
      <c r="CH137" s="57"/>
      <c r="CI137" s="57"/>
      <c r="CJ137" s="57"/>
      <c r="CK137" s="57"/>
      <c r="CL137" s="57">
        <v>4856</v>
      </c>
      <c r="CM137" s="57">
        <v>5626</v>
      </c>
      <c r="CN137" s="57"/>
      <c r="CO137" s="57"/>
      <c r="CP137" s="57">
        <v>3298</v>
      </c>
      <c r="CQ137" s="57">
        <v>3457</v>
      </c>
      <c r="CR137" s="57">
        <v>2372</v>
      </c>
      <c r="CS137" s="57">
        <v>2637</v>
      </c>
      <c r="CT137" s="57">
        <v>1077</v>
      </c>
      <c r="CU137" s="57">
        <v>1081</v>
      </c>
      <c r="CV137" s="57">
        <v>2471</v>
      </c>
      <c r="CW137" s="57">
        <v>2309</v>
      </c>
      <c r="CX137" s="57">
        <v>1723</v>
      </c>
      <c r="CY137" s="57">
        <v>1687</v>
      </c>
      <c r="CZ137" s="57">
        <v>916</v>
      </c>
      <c r="DA137" s="57">
        <v>1165</v>
      </c>
      <c r="DB137" s="57">
        <v>24</v>
      </c>
      <c r="DC137" s="57">
        <v>26</v>
      </c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2">
        <f t="shared" si="157"/>
        <v>30267</v>
      </c>
      <c r="DY137" s="52">
        <f t="shared" si="158"/>
        <v>31023</v>
      </c>
      <c r="DZ137" s="52">
        <f t="shared" si="159"/>
        <v>78650</v>
      </c>
      <c r="EA137" s="52">
        <f t="shared" si="160"/>
        <v>81884</v>
      </c>
      <c r="EB137" s="69">
        <v>110</v>
      </c>
      <c r="EC137" s="69">
        <v>80</v>
      </c>
      <c r="ED137" s="69">
        <v>9113</v>
      </c>
      <c r="EE137" s="69">
        <v>9268</v>
      </c>
      <c r="EF137" s="57">
        <f t="shared" si="161"/>
        <v>9223</v>
      </c>
      <c r="EG137" s="57">
        <f t="shared" si="162"/>
        <v>9348</v>
      </c>
      <c r="EH137" s="57">
        <f t="shared" si="163"/>
        <v>87873</v>
      </c>
      <c r="EI137" s="57">
        <f t="shared" si="164"/>
        <v>91232</v>
      </c>
      <c r="EJ137" s="35">
        <f t="shared" si="165"/>
        <v>179105</v>
      </c>
      <c r="EL137" s="37">
        <v>2494</v>
      </c>
      <c r="EM137" s="38">
        <f t="shared" si="166"/>
        <v>181599</v>
      </c>
    </row>
    <row r="138" spans="1:143" ht="18" customHeight="1">
      <c r="A138" s="26" t="s">
        <v>8</v>
      </c>
      <c r="B138" s="50"/>
      <c r="C138" s="50"/>
      <c r="D138" s="50"/>
      <c r="E138" s="50"/>
      <c r="F138" s="73">
        <v>12627</v>
      </c>
      <c r="G138" s="73">
        <v>12388</v>
      </c>
      <c r="H138" s="73"/>
      <c r="I138" s="73"/>
      <c r="J138" s="73"/>
      <c r="K138" s="73"/>
      <c r="L138" s="73"/>
      <c r="M138" s="73"/>
      <c r="N138" s="87"/>
      <c r="O138" s="87"/>
      <c r="P138" s="87"/>
      <c r="Q138" s="87"/>
      <c r="R138" s="87"/>
      <c r="S138" s="87"/>
      <c r="T138" s="89">
        <v>862</v>
      </c>
      <c r="U138" s="73">
        <v>864</v>
      </c>
      <c r="V138" s="87"/>
      <c r="W138" s="87"/>
      <c r="X138" s="73">
        <v>727</v>
      </c>
      <c r="Y138" s="73">
        <v>1064</v>
      </c>
      <c r="Z138" s="87"/>
      <c r="AA138" s="87"/>
      <c r="AB138" s="87"/>
      <c r="AC138" s="87"/>
      <c r="AD138" s="73">
        <v>8674</v>
      </c>
      <c r="AE138" s="73">
        <v>8629</v>
      </c>
      <c r="AF138" s="73">
        <v>4675</v>
      </c>
      <c r="AG138" s="73">
        <v>4667</v>
      </c>
      <c r="AH138" s="73">
        <v>3179</v>
      </c>
      <c r="AI138" s="73">
        <v>2758</v>
      </c>
      <c r="AJ138" s="73"/>
      <c r="AK138" s="73"/>
      <c r="AL138" s="73">
        <v>2171</v>
      </c>
      <c r="AM138" s="73">
        <v>2400</v>
      </c>
      <c r="AN138" s="73">
        <v>1905</v>
      </c>
      <c r="AO138" s="73">
        <v>1917</v>
      </c>
      <c r="AP138" s="73">
        <v>3290</v>
      </c>
      <c r="AQ138" s="73">
        <v>3456</v>
      </c>
      <c r="AR138" s="73">
        <v>1931</v>
      </c>
      <c r="AS138" s="73">
        <v>1924</v>
      </c>
      <c r="AT138" s="73">
        <v>1314</v>
      </c>
      <c r="AU138" s="73">
        <v>1379</v>
      </c>
      <c r="AV138" s="73">
        <v>2543</v>
      </c>
      <c r="AW138" s="73">
        <v>2606</v>
      </c>
      <c r="AX138" s="73">
        <v>1204</v>
      </c>
      <c r="AY138" s="73">
        <v>1041</v>
      </c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>
        <v>1822</v>
      </c>
      <c r="BM138" s="73">
        <v>1722</v>
      </c>
      <c r="BN138" s="73">
        <v>2572</v>
      </c>
      <c r="BO138" s="73">
        <v>2639</v>
      </c>
      <c r="BP138" s="73"/>
      <c r="BQ138" s="73"/>
      <c r="BR138" s="73"/>
      <c r="BS138" s="73"/>
      <c r="BT138" s="73"/>
      <c r="BU138" s="73"/>
      <c r="BV138" s="73">
        <v>4994</v>
      </c>
      <c r="BW138" s="73">
        <v>5145</v>
      </c>
      <c r="BX138" s="73"/>
      <c r="BY138" s="73"/>
      <c r="BZ138" s="73">
        <v>1361</v>
      </c>
      <c r="CA138" s="73">
        <v>1460</v>
      </c>
      <c r="CB138" s="73"/>
      <c r="CC138" s="73"/>
      <c r="CD138" s="73">
        <v>3275</v>
      </c>
      <c r="CE138" s="73">
        <v>3501</v>
      </c>
      <c r="CF138" s="87"/>
      <c r="CG138" s="87"/>
      <c r="CH138" s="87"/>
      <c r="CI138" s="87"/>
      <c r="CJ138" s="73"/>
      <c r="CK138" s="73"/>
      <c r="CL138" s="73">
        <v>5237</v>
      </c>
      <c r="CM138" s="73">
        <v>5451</v>
      </c>
      <c r="CN138" s="73"/>
      <c r="CO138" s="73"/>
      <c r="CP138" s="73">
        <v>3733</v>
      </c>
      <c r="CQ138" s="73">
        <v>3656</v>
      </c>
      <c r="CR138" s="73">
        <v>2402</v>
      </c>
      <c r="CS138" s="73">
        <v>2368</v>
      </c>
      <c r="CT138" s="73">
        <v>1218</v>
      </c>
      <c r="CU138" s="73">
        <v>1329</v>
      </c>
      <c r="CV138" s="73">
        <v>2059</v>
      </c>
      <c r="CW138" s="73">
        <v>2019</v>
      </c>
      <c r="CX138" s="73">
        <v>1705</v>
      </c>
      <c r="CY138" s="73">
        <v>1929</v>
      </c>
      <c r="CZ138" s="73">
        <v>768</v>
      </c>
      <c r="DA138" s="73">
        <v>774</v>
      </c>
      <c r="DB138" s="73">
        <v>120</v>
      </c>
      <c r="DC138" s="73">
        <v>109</v>
      </c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87">
        <f t="shared" si="157"/>
        <v>28958</v>
      </c>
      <c r="DY138" s="87">
        <f t="shared" si="158"/>
        <v>29267</v>
      </c>
      <c r="DZ138" s="50">
        <f t="shared" si="159"/>
        <v>76368</v>
      </c>
      <c r="EA138" s="50">
        <f t="shared" si="160"/>
        <v>77195</v>
      </c>
      <c r="EB138" s="73">
        <v>100</v>
      </c>
      <c r="EC138" s="73">
        <v>96</v>
      </c>
      <c r="ED138" s="73">
        <v>8162</v>
      </c>
      <c r="EE138" s="73">
        <v>7899</v>
      </c>
      <c r="EF138" s="73">
        <f t="shared" si="161"/>
        <v>8262</v>
      </c>
      <c r="EG138" s="73">
        <f t="shared" si="162"/>
        <v>7995</v>
      </c>
      <c r="EH138" s="73">
        <f t="shared" si="163"/>
        <v>84630</v>
      </c>
      <c r="EI138" s="73">
        <f t="shared" si="164"/>
        <v>85190</v>
      </c>
      <c r="EJ138" s="90">
        <f t="shared" si="165"/>
        <v>169820</v>
      </c>
      <c r="EK138" s="88"/>
      <c r="EL138" s="74">
        <v>1894</v>
      </c>
      <c r="EM138" s="91">
        <f t="shared" si="166"/>
        <v>171714</v>
      </c>
    </row>
    <row r="139" spans="1:143" ht="18" customHeight="1">
      <c r="A139" s="41" t="s">
        <v>9</v>
      </c>
      <c r="B139" s="57"/>
      <c r="C139" s="57"/>
      <c r="D139" s="57"/>
      <c r="E139" s="57"/>
      <c r="F139" s="57">
        <v>12218</v>
      </c>
      <c r="G139" s="57">
        <v>12008</v>
      </c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8">
        <v>845</v>
      </c>
      <c r="U139" s="57">
        <v>858</v>
      </c>
      <c r="V139" s="57"/>
      <c r="W139" s="57"/>
      <c r="X139" s="57">
        <v>699</v>
      </c>
      <c r="Y139" s="57">
        <v>931</v>
      </c>
      <c r="Z139" s="57"/>
      <c r="AA139" s="57"/>
      <c r="AB139" s="57"/>
      <c r="AC139" s="57"/>
      <c r="AD139" s="57">
        <v>8747</v>
      </c>
      <c r="AE139" s="57">
        <v>8858</v>
      </c>
      <c r="AF139" s="57">
        <v>4427</v>
      </c>
      <c r="AG139" s="57">
        <v>4569</v>
      </c>
      <c r="AH139" s="57">
        <v>2564</v>
      </c>
      <c r="AI139" s="57">
        <v>2504</v>
      </c>
      <c r="AJ139" s="57"/>
      <c r="AK139" s="57"/>
      <c r="AL139" s="57">
        <v>2335</v>
      </c>
      <c r="AM139" s="57">
        <v>2416</v>
      </c>
      <c r="AN139" s="57">
        <v>1808</v>
      </c>
      <c r="AO139" s="57">
        <v>1888</v>
      </c>
      <c r="AP139" s="57">
        <v>3290</v>
      </c>
      <c r="AQ139" s="57">
        <v>3500</v>
      </c>
      <c r="AR139" s="57">
        <v>1819</v>
      </c>
      <c r="AS139" s="57">
        <v>1817</v>
      </c>
      <c r="AT139" s="57">
        <v>1143</v>
      </c>
      <c r="AU139" s="57">
        <v>1196</v>
      </c>
      <c r="AV139" s="57">
        <v>2753</v>
      </c>
      <c r="AW139" s="57">
        <v>2680</v>
      </c>
      <c r="AX139" s="57">
        <v>1364</v>
      </c>
      <c r="AY139" s="57">
        <v>1193</v>
      </c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>
        <v>1880</v>
      </c>
      <c r="BM139" s="57">
        <v>1731</v>
      </c>
      <c r="BN139" s="57">
        <v>2741</v>
      </c>
      <c r="BO139" s="57">
        <v>2709</v>
      </c>
      <c r="BP139" s="57"/>
      <c r="BQ139" s="57"/>
      <c r="BR139" s="57"/>
      <c r="BS139" s="57"/>
      <c r="BT139" s="57"/>
      <c r="BU139" s="57"/>
      <c r="BV139" s="57">
        <v>5019</v>
      </c>
      <c r="BW139" s="57">
        <v>5146</v>
      </c>
      <c r="BX139" s="57"/>
      <c r="BY139" s="57"/>
      <c r="BZ139" s="57">
        <v>1439</v>
      </c>
      <c r="CA139" s="57">
        <v>1459</v>
      </c>
      <c r="CB139" s="57"/>
      <c r="CC139" s="57"/>
      <c r="CD139" s="57">
        <v>3235</v>
      </c>
      <c r="CE139" s="57">
        <v>3260</v>
      </c>
      <c r="CF139" s="57"/>
      <c r="CG139" s="57"/>
      <c r="CH139" s="57"/>
      <c r="CI139" s="57"/>
      <c r="CJ139" s="57"/>
      <c r="CK139" s="57"/>
      <c r="CL139" s="52">
        <v>5914</v>
      </c>
      <c r="CM139" s="52">
        <v>6158</v>
      </c>
      <c r="CN139" s="57"/>
      <c r="CO139" s="57"/>
      <c r="CP139" s="57">
        <v>3459</v>
      </c>
      <c r="CQ139" s="57">
        <v>3230</v>
      </c>
      <c r="CR139" s="57">
        <v>2203</v>
      </c>
      <c r="CS139" s="57">
        <v>2282</v>
      </c>
      <c r="CT139" s="57">
        <v>1081</v>
      </c>
      <c r="CU139" s="57">
        <v>1190</v>
      </c>
      <c r="CV139" s="57">
        <v>2216</v>
      </c>
      <c r="CW139" s="57">
        <v>2115</v>
      </c>
      <c r="CX139" s="57">
        <v>1829</v>
      </c>
      <c r="CY139" s="57">
        <v>1746</v>
      </c>
      <c r="CZ139" s="57">
        <v>627</v>
      </c>
      <c r="DA139" s="57">
        <v>690</v>
      </c>
      <c r="DB139" s="57">
        <v>148</v>
      </c>
      <c r="DC139" s="57">
        <v>125</v>
      </c>
      <c r="DD139" s="57"/>
      <c r="DE139" s="57"/>
      <c r="DF139" s="57">
        <v>2566</v>
      </c>
      <c r="DG139" s="57">
        <v>2844</v>
      </c>
      <c r="DH139" s="57">
        <v>127</v>
      </c>
      <c r="DI139" s="57">
        <v>85</v>
      </c>
      <c r="DJ139" s="52">
        <v>146</v>
      </c>
      <c r="DK139" s="57">
        <v>115</v>
      </c>
      <c r="DL139" s="57">
        <v>78</v>
      </c>
      <c r="DM139" s="57">
        <v>53</v>
      </c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2">
        <f t="shared" si="157"/>
        <v>28277</v>
      </c>
      <c r="DY139" s="52">
        <f t="shared" si="158"/>
        <v>28835</v>
      </c>
      <c r="DZ139" s="52">
        <f t="shared" si="159"/>
        <v>78720</v>
      </c>
      <c r="EA139" s="52">
        <f t="shared" si="160"/>
        <v>79356</v>
      </c>
      <c r="EB139" s="69">
        <v>134</v>
      </c>
      <c r="EC139" s="69">
        <v>136</v>
      </c>
      <c r="ED139" s="69">
        <v>6332</v>
      </c>
      <c r="EE139" s="69">
        <v>4653</v>
      </c>
      <c r="EF139" s="57">
        <f t="shared" si="161"/>
        <v>6466</v>
      </c>
      <c r="EG139" s="57">
        <f t="shared" si="162"/>
        <v>4789</v>
      </c>
      <c r="EH139" s="57">
        <f t="shared" si="163"/>
        <v>85186</v>
      </c>
      <c r="EI139" s="57">
        <f t="shared" si="164"/>
        <v>84145</v>
      </c>
      <c r="EJ139" s="35">
        <f t="shared" si="165"/>
        <v>169331</v>
      </c>
      <c r="EK139" s="40"/>
      <c r="EL139" s="93">
        <v>1129</v>
      </c>
      <c r="EM139" s="38">
        <f t="shared" si="166"/>
        <v>170460</v>
      </c>
    </row>
    <row r="140" spans="1:143" ht="18" customHeight="1">
      <c r="A140" s="26" t="s">
        <v>10</v>
      </c>
      <c r="B140" s="50"/>
      <c r="C140" s="50"/>
      <c r="D140" s="50"/>
      <c r="E140" s="50"/>
      <c r="F140" s="50">
        <v>10770</v>
      </c>
      <c r="G140" s="50">
        <v>10624</v>
      </c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1">
        <v>614</v>
      </c>
      <c r="U140" s="50">
        <v>788</v>
      </c>
      <c r="V140" s="50"/>
      <c r="W140" s="50"/>
      <c r="X140" s="50">
        <v>693</v>
      </c>
      <c r="Y140" s="50">
        <v>1077</v>
      </c>
      <c r="Z140" s="50"/>
      <c r="AA140" s="50"/>
      <c r="AB140" s="50"/>
      <c r="AC140" s="50"/>
      <c r="AD140" s="50">
        <v>7478</v>
      </c>
      <c r="AE140" s="50">
        <v>7920</v>
      </c>
      <c r="AF140" s="50">
        <v>2504</v>
      </c>
      <c r="AG140" s="50">
        <v>2936</v>
      </c>
      <c r="AH140" s="50">
        <v>2103</v>
      </c>
      <c r="AI140" s="50">
        <v>2356</v>
      </c>
      <c r="AJ140" s="50"/>
      <c r="AK140" s="50"/>
      <c r="AL140" s="50">
        <v>1426</v>
      </c>
      <c r="AM140" s="50">
        <v>1885</v>
      </c>
      <c r="AN140" s="50">
        <v>1292</v>
      </c>
      <c r="AO140" s="50">
        <v>1592</v>
      </c>
      <c r="AP140" s="50">
        <v>2561</v>
      </c>
      <c r="AQ140" s="50">
        <v>2895</v>
      </c>
      <c r="AR140" s="50">
        <v>1349</v>
      </c>
      <c r="AS140" s="50">
        <v>1415</v>
      </c>
      <c r="AT140" s="50">
        <v>989</v>
      </c>
      <c r="AU140" s="50">
        <v>1109</v>
      </c>
      <c r="AV140" s="50">
        <v>2057</v>
      </c>
      <c r="AW140" s="50">
        <v>2258</v>
      </c>
      <c r="AX140" s="50">
        <v>619</v>
      </c>
      <c r="AY140" s="50">
        <v>923</v>
      </c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>
        <v>1567</v>
      </c>
      <c r="BM140" s="50">
        <v>1731</v>
      </c>
      <c r="BN140" s="50">
        <v>1930</v>
      </c>
      <c r="BO140" s="50">
        <v>2078</v>
      </c>
      <c r="BP140" s="50"/>
      <c r="BQ140" s="50"/>
      <c r="BR140" s="50"/>
      <c r="BS140" s="50"/>
      <c r="BT140" s="50"/>
      <c r="BU140" s="50"/>
      <c r="BV140" s="50">
        <v>3571</v>
      </c>
      <c r="BW140" s="50">
        <v>4165</v>
      </c>
      <c r="BX140" s="50"/>
      <c r="BY140" s="50"/>
      <c r="BZ140" s="50">
        <v>1776</v>
      </c>
      <c r="CA140" s="50">
        <v>1990</v>
      </c>
      <c r="CB140" s="50"/>
      <c r="CC140" s="50"/>
      <c r="CD140" s="50">
        <v>2633</v>
      </c>
      <c r="CE140" s="50">
        <v>2608</v>
      </c>
      <c r="CF140" s="50"/>
      <c r="CG140" s="50"/>
      <c r="CH140" s="50"/>
      <c r="CI140" s="50"/>
      <c r="CJ140" s="50"/>
      <c r="CK140" s="50"/>
      <c r="CL140" s="50">
        <v>3950</v>
      </c>
      <c r="CM140" s="50">
        <v>4428</v>
      </c>
      <c r="CN140" s="50"/>
      <c r="CO140" s="50"/>
      <c r="CP140" s="50">
        <v>3216</v>
      </c>
      <c r="CQ140" s="50">
        <f>3072+7</f>
        <v>3079</v>
      </c>
      <c r="CR140" s="50">
        <v>1478</v>
      </c>
      <c r="CS140" s="50">
        <v>1155</v>
      </c>
      <c r="CT140" s="50">
        <v>490</v>
      </c>
      <c r="CU140" s="50">
        <v>799</v>
      </c>
      <c r="CV140" s="50">
        <v>787</v>
      </c>
      <c r="CW140" s="50">
        <v>864</v>
      </c>
      <c r="CX140" s="50">
        <v>890</v>
      </c>
      <c r="CY140" s="50">
        <v>904</v>
      </c>
      <c r="CZ140" s="50">
        <v>0</v>
      </c>
      <c r="DA140" s="50">
        <v>0</v>
      </c>
      <c r="DB140" s="50">
        <v>128</v>
      </c>
      <c r="DC140" s="50">
        <v>137</v>
      </c>
      <c r="DD140" s="50"/>
      <c r="DE140" s="50"/>
      <c r="DF140" s="50">
        <v>2230</v>
      </c>
      <c r="DG140" s="50">
        <v>2832</v>
      </c>
      <c r="DH140" s="50">
        <v>1160</v>
      </c>
      <c r="DI140" s="50">
        <v>1255</v>
      </c>
      <c r="DJ140" s="50">
        <v>863</v>
      </c>
      <c r="DK140" s="50">
        <v>888</v>
      </c>
      <c r="DL140" s="50">
        <v>1039</v>
      </c>
      <c r="DM140" s="50">
        <v>1171</v>
      </c>
      <c r="DN140" s="50"/>
      <c r="DO140" s="50"/>
      <c r="DP140" s="50">
        <v>1</v>
      </c>
      <c r="DQ140" s="50">
        <v>37</v>
      </c>
      <c r="DR140" s="50"/>
      <c r="DS140" s="50"/>
      <c r="DT140" s="50"/>
      <c r="DU140" s="50"/>
      <c r="DV140" s="50"/>
      <c r="DW140" s="50"/>
      <c r="DX140" s="50">
        <f t="shared" si="157"/>
        <v>21526</v>
      </c>
      <c r="DY140" s="50">
        <f t="shared" si="158"/>
        <v>23928</v>
      </c>
      <c r="DZ140" s="50">
        <f t="shared" si="159"/>
        <v>62164</v>
      </c>
      <c r="EA140" s="50">
        <f t="shared" si="160"/>
        <v>67899</v>
      </c>
      <c r="EB140" s="73">
        <v>130</v>
      </c>
      <c r="EC140" s="73">
        <v>152</v>
      </c>
      <c r="ED140" s="73">
        <v>2102</v>
      </c>
      <c r="EE140" s="73">
        <v>2131</v>
      </c>
      <c r="EF140" s="50">
        <f t="shared" si="161"/>
        <v>2232</v>
      </c>
      <c r="EG140" s="50">
        <f t="shared" si="162"/>
        <v>2283</v>
      </c>
      <c r="EH140" s="50">
        <f t="shared" si="163"/>
        <v>64396</v>
      </c>
      <c r="EI140" s="50">
        <f t="shared" si="164"/>
        <v>70182</v>
      </c>
      <c r="EJ140" s="28">
        <f t="shared" si="165"/>
        <v>134578</v>
      </c>
      <c r="EK140" s="95"/>
      <c r="EL140" s="74">
        <v>516</v>
      </c>
      <c r="EM140" s="31">
        <f t="shared" si="166"/>
        <v>135094</v>
      </c>
    </row>
    <row r="141" spans="1:143" ht="18" customHeight="1">
      <c r="A141" s="41" t="s">
        <v>11</v>
      </c>
      <c r="B141" s="57"/>
      <c r="C141" s="57"/>
      <c r="D141" s="57"/>
      <c r="E141" s="57"/>
      <c r="F141" s="57">
        <v>9593</v>
      </c>
      <c r="G141" s="57">
        <v>8541</v>
      </c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8">
        <v>790</v>
      </c>
      <c r="U141" s="57">
        <v>679</v>
      </c>
      <c r="V141" s="57"/>
      <c r="W141" s="57"/>
      <c r="X141" s="57">
        <v>738</v>
      </c>
      <c r="Y141" s="57">
        <v>786</v>
      </c>
      <c r="Z141" s="57"/>
      <c r="AA141" s="57"/>
      <c r="AB141" s="57"/>
      <c r="AC141" s="57"/>
      <c r="AD141" s="57">
        <v>8473</v>
      </c>
      <c r="AE141" s="57">
        <v>6743</v>
      </c>
      <c r="AF141" s="57">
        <v>3284</v>
      </c>
      <c r="AG141" s="57">
        <v>3068</v>
      </c>
      <c r="AH141" s="57">
        <v>2282</v>
      </c>
      <c r="AI141" s="57">
        <v>1841</v>
      </c>
      <c r="AJ141" s="57"/>
      <c r="AK141" s="57"/>
      <c r="AL141" s="57">
        <v>1757</v>
      </c>
      <c r="AM141" s="57">
        <v>1805</v>
      </c>
      <c r="AN141" s="57">
        <v>1434</v>
      </c>
      <c r="AO141" s="57">
        <v>1313</v>
      </c>
      <c r="AP141" s="57">
        <v>3242</v>
      </c>
      <c r="AQ141" s="57">
        <v>2451</v>
      </c>
      <c r="AR141" s="57">
        <v>1658</v>
      </c>
      <c r="AS141" s="57">
        <v>1168</v>
      </c>
      <c r="AT141" s="57">
        <v>1565</v>
      </c>
      <c r="AU141" s="57">
        <v>1184</v>
      </c>
      <c r="AV141" s="57">
        <v>2460</v>
      </c>
      <c r="AW141" s="57">
        <v>1852</v>
      </c>
      <c r="AX141" s="57">
        <v>1206</v>
      </c>
      <c r="AY141" s="57">
        <v>826</v>
      </c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>
        <v>1572</v>
      </c>
      <c r="BM141" s="57">
        <v>1124</v>
      </c>
      <c r="BN141" s="57">
        <v>2017</v>
      </c>
      <c r="BO141" s="57">
        <v>1575</v>
      </c>
      <c r="BP141" s="57"/>
      <c r="BQ141" s="57"/>
      <c r="BR141" s="57"/>
      <c r="BS141" s="57"/>
      <c r="BT141" s="57"/>
      <c r="BU141" s="57"/>
      <c r="BV141" s="57">
        <v>4731</v>
      </c>
      <c r="BW141" s="57">
        <v>3809</v>
      </c>
      <c r="BX141" s="57"/>
      <c r="BY141" s="57"/>
      <c r="BZ141" s="57">
        <v>2131</v>
      </c>
      <c r="CA141" s="57">
        <v>1583</v>
      </c>
      <c r="CB141" s="57"/>
      <c r="CC141" s="57"/>
      <c r="CD141" s="57">
        <v>2299</v>
      </c>
      <c r="CE141" s="57">
        <v>2060</v>
      </c>
      <c r="CF141" s="57"/>
      <c r="CG141" s="57"/>
      <c r="CH141" s="57"/>
      <c r="CI141" s="57"/>
      <c r="CJ141" s="57"/>
      <c r="CK141" s="57"/>
      <c r="CL141" s="57">
        <v>6076</v>
      </c>
      <c r="CM141" s="57">
        <v>3885</v>
      </c>
      <c r="CN141" s="57"/>
      <c r="CO141" s="57"/>
      <c r="CP141" s="57">
        <v>3382</v>
      </c>
      <c r="CQ141" s="57">
        <v>2612</v>
      </c>
      <c r="CR141" s="57">
        <v>1654</v>
      </c>
      <c r="CS141" s="57">
        <v>983</v>
      </c>
      <c r="CT141" s="57">
        <v>719</v>
      </c>
      <c r="CU141" s="57">
        <v>746</v>
      </c>
      <c r="CV141" s="57">
        <v>1240</v>
      </c>
      <c r="CW141" s="57">
        <v>703</v>
      </c>
      <c r="CX141" s="57">
        <v>916</v>
      </c>
      <c r="CY141" s="57">
        <v>688</v>
      </c>
      <c r="CZ141" s="57">
        <v>0</v>
      </c>
      <c r="DA141" s="57">
        <v>0</v>
      </c>
      <c r="DB141" s="57">
        <v>173</v>
      </c>
      <c r="DC141" s="57">
        <v>112</v>
      </c>
      <c r="DD141" s="57"/>
      <c r="DE141" s="57"/>
      <c r="DF141" s="57">
        <v>3114</v>
      </c>
      <c r="DG141" s="57">
        <v>2537</v>
      </c>
      <c r="DH141" s="57">
        <v>1466</v>
      </c>
      <c r="DI141" s="57">
        <v>1238</v>
      </c>
      <c r="DJ141" s="57">
        <v>990</v>
      </c>
      <c r="DK141" s="57">
        <v>682</v>
      </c>
      <c r="DL141" s="57">
        <v>1301</v>
      </c>
      <c r="DM141" s="57">
        <v>1098</v>
      </c>
      <c r="DN141" s="57"/>
      <c r="DO141" s="57"/>
      <c r="DP141" s="57">
        <v>60</v>
      </c>
      <c r="DQ141" s="57">
        <v>78</v>
      </c>
      <c r="DR141" s="57"/>
      <c r="DS141" s="57"/>
      <c r="DT141" s="57"/>
      <c r="DU141" s="57"/>
      <c r="DV141" s="57"/>
      <c r="DW141" s="57"/>
      <c r="DX141" s="52">
        <f t="shared" si="157"/>
        <v>24614</v>
      </c>
      <c r="DY141" s="52">
        <f t="shared" si="158"/>
        <v>20561</v>
      </c>
      <c r="DZ141" s="52">
        <f t="shared" si="159"/>
        <v>72323</v>
      </c>
      <c r="EA141" s="52">
        <f t="shared" si="160"/>
        <v>57770</v>
      </c>
      <c r="EB141" s="57">
        <v>52</v>
      </c>
      <c r="EC141" s="57">
        <v>183</v>
      </c>
      <c r="ED141" s="57">
        <v>1492</v>
      </c>
      <c r="EE141" s="57">
        <v>1534</v>
      </c>
      <c r="EF141" s="57">
        <f t="shared" si="161"/>
        <v>1544</v>
      </c>
      <c r="EG141" s="57">
        <f t="shared" si="162"/>
        <v>1717</v>
      </c>
      <c r="EH141" s="57">
        <f t="shared" si="163"/>
        <v>73867</v>
      </c>
      <c r="EI141" s="57">
        <f t="shared" si="164"/>
        <v>59487</v>
      </c>
      <c r="EJ141" s="35">
        <f t="shared" si="165"/>
        <v>133354</v>
      </c>
      <c r="EK141" s="96"/>
      <c r="EL141" s="37">
        <v>340</v>
      </c>
      <c r="EM141" s="38">
        <f t="shared" si="166"/>
        <v>133694</v>
      </c>
    </row>
    <row r="142" spans="1:155" ht="18" customHeight="1" thickBot="1">
      <c r="A142" s="62">
        <v>2007</v>
      </c>
      <c r="B142" s="63">
        <f aca="true" t="shared" si="167" ref="B142:AI142">SUM(B130:B141)</f>
        <v>14369</v>
      </c>
      <c r="C142" s="63">
        <f t="shared" si="167"/>
        <v>14090</v>
      </c>
      <c r="D142" s="63">
        <f t="shared" si="167"/>
        <v>0</v>
      </c>
      <c r="E142" s="63">
        <f t="shared" si="167"/>
        <v>0</v>
      </c>
      <c r="F142" s="63">
        <f t="shared" si="167"/>
        <v>134461</v>
      </c>
      <c r="G142" s="63">
        <f t="shared" si="167"/>
        <v>132027</v>
      </c>
      <c r="H142" s="63">
        <f t="shared" si="167"/>
        <v>234</v>
      </c>
      <c r="I142" s="63">
        <f t="shared" si="167"/>
        <v>289</v>
      </c>
      <c r="J142" s="63">
        <f t="shared" si="167"/>
        <v>423</v>
      </c>
      <c r="K142" s="63">
        <f t="shared" si="167"/>
        <v>460</v>
      </c>
      <c r="L142" s="63">
        <f>SUM(L130:L141)</f>
        <v>262</v>
      </c>
      <c r="M142" s="63">
        <f>SUM(M130:M141)</f>
        <v>267</v>
      </c>
      <c r="N142" s="63">
        <f t="shared" si="167"/>
        <v>0</v>
      </c>
      <c r="O142" s="63">
        <f t="shared" si="167"/>
        <v>0</v>
      </c>
      <c r="P142" s="63">
        <f t="shared" si="167"/>
        <v>0</v>
      </c>
      <c r="Q142" s="63">
        <f t="shared" si="167"/>
        <v>0</v>
      </c>
      <c r="R142" s="63">
        <f t="shared" si="167"/>
        <v>0</v>
      </c>
      <c r="S142" s="63">
        <f t="shared" si="167"/>
        <v>0</v>
      </c>
      <c r="T142" s="63">
        <f t="shared" si="167"/>
        <v>8738</v>
      </c>
      <c r="U142" s="63">
        <f t="shared" si="167"/>
        <v>9055</v>
      </c>
      <c r="V142" s="63">
        <f t="shared" si="167"/>
        <v>0</v>
      </c>
      <c r="W142" s="63">
        <f t="shared" si="167"/>
        <v>0</v>
      </c>
      <c r="X142" s="63">
        <f t="shared" si="167"/>
        <v>8730</v>
      </c>
      <c r="Y142" s="63">
        <f t="shared" si="167"/>
        <v>11403</v>
      </c>
      <c r="Z142" s="63">
        <f t="shared" si="167"/>
        <v>0</v>
      </c>
      <c r="AA142" s="63">
        <f t="shared" si="167"/>
        <v>0</v>
      </c>
      <c r="AB142" s="63">
        <f t="shared" si="167"/>
        <v>0</v>
      </c>
      <c r="AC142" s="63">
        <f t="shared" si="167"/>
        <v>0</v>
      </c>
      <c r="AD142" s="63">
        <f t="shared" si="167"/>
        <v>93685</v>
      </c>
      <c r="AE142" s="63">
        <f t="shared" si="167"/>
        <v>95148</v>
      </c>
      <c r="AF142" s="63">
        <f t="shared" si="167"/>
        <v>40156</v>
      </c>
      <c r="AG142" s="63">
        <f t="shared" si="167"/>
        <v>41284</v>
      </c>
      <c r="AH142" s="63">
        <f t="shared" si="167"/>
        <v>25523</v>
      </c>
      <c r="AI142" s="63">
        <f t="shared" si="167"/>
        <v>25808</v>
      </c>
      <c r="AJ142" s="63">
        <f aca="true" t="shared" si="168" ref="AJ142:CI142">SUM(AJ130:AJ141)</f>
        <v>0</v>
      </c>
      <c r="AK142" s="63">
        <f t="shared" si="168"/>
        <v>0</v>
      </c>
      <c r="AL142" s="63">
        <f t="shared" si="168"/>
        <v>23695</v>
      </c>
      <c r="AM142" s="63">
        <f t="shared" si="168"/>
        <v>25141</v>
      </c>
      <c r="AN142" s="63">
        <f t="shared" si="168"/>
        <v>20083</v>
      </c>
      <c r="AO142" s="63">
        <f t="shared" si="168"/>
        <v>21088</v>
      </c>
      <c r="AP142" s="63">
        <f t="shared" si="168"/>
        <v>32066</v>
      </c>
      <c r="AQ142" s="63">
        <f t="shared" si="168"/>
        <v>34422</v>
      </c>
      <c r="AR142" s="63">
        <f t="shared" si="168"/>
        <v>19754</v>
      </c>
      <c r="AS142" s="63">
        <f t="shared" si="168"/>
        <v>21419</v>
      </c>
      <c r="AT142" s="63">
        <f t="shared" si="168"/>
        <v>16814</v>
      </c>
      <c r="AU142" s="63">
        <f t="shared" si="168"/>
        <v>18186</v>
      </c>
      <c r="AV142" s="63">
        <f aca="true" t="shared" si="169" ref="AV142:BA142">SUM(AV130:AV141)</f>
        <v>14635</v>
      </c>
      <c r="AW142" s="63">
        <f t="shared" si="169"/>
        <v>14117</v>
      </c>
      <c r="AX142" s="63">
        <f t="shared" si="169"/>
        <v>7140</v>
      </c>
      <c r="AY142" s="63">
        <f t="shared" si="169"/>
        <v>6674</v>
      </c>
      <c r="AZ142" s="63">
        <f t="shared" si="169"/>
        <v>0</v>
      </c>
      <c r="BA142" s="63">
        <f t="shared" si="169"/>
        <v>0</v>
      </c>
      <c r="BB142" s="63">
        <f aca="true" t="shared" si="170" ref="BB142:BG142">SUM(BB130:BB141)</f>
        <v>0</v>
      </c>
      <c r="BC142" s="63">
        <f t="shared" si="170"/>
        <v>0</v>
      </c>
      <c r="BD142" s="63">
        <f t="shared" si="170"/>
        <v>0</v>
      </c>
      <c r="BE142" s="63">
        <f t="shared" si="170"/>
        <v>0</v>
      </c>
      <c r="BF142" s="63">
        <f t="shared" si="170"/>
        <v>0</v>
      </c>
      <c r="BG142" s="63">
        <f t="shared" si="170"/>
        <v>0</v>
      </c>
      <c r="BH142" s="63">
        <f>SUM(BH130:BH141)</f>
        <v>0</v>
      </c>
      <c r="BI142" s="63">
        <f>SUM(BI130:BI141)</f>
        <v>0</v>
      </c>
      <c r="BJ142" s="63">
        <f>SUM(BJ130:BJ141)</f>
        <v>0</v>
      </c>
      <c r="BK142" s="63">
        <f>SUM(BK130:BK141)</f>
        <v>0</v>
      </c>
      <c r="BL142" s="63">
        <f t="shared" si="168"/>
        <v>18817</v>
      </c>
      <c r="BM142" s="63">
        <f t="shared" si="168"/>
        <v>19112</v>
      </c>
      <c r="BN142" s="63">
        <f t="shared" si="168"/>
        <v>29587</v>
      </c>
      <c r="BO142" s="63">
        <f t="shared" si="168"/>
        <v>29669</v>
      </c>
      <c r="BP142" s="63">
        <f t="shared" si="168"/>
        <v>0</v>
      </c>
      <c r="BQ142" s="63">
        <f t="shared" si="168"/>
        <v>0</v>
      </c>
      <c r="BR142" s="63">
        <f t="shared" si="168"/>
        <v>0</v>
      </c>
      <c r="BS142" s="63">
        <f t="shared" si="168"/>
        <v>0</v>
      </c>
      <c r="BT142" s="63">
        <f t="shared" si="168"/>
        <v>0</v>
      </c>
      <c r="BU142" s="63">
        <f t="shared" si="168"/>
        <v>0</v>
      </c>
      <c r="BV142" s="63">
        <f t="shared" si="168"/>
        <v>55595</v>
      </c>
      <c r="BW142" s="63">
        <f t="shared" si="168"/>
        <v>59196</v>
      </c>
      <c r="BX142" s="63">
        <f t="shared" si="168"/>
        <v>6163</v>
      </c>
      <c r="BY142" s="63">
        <f t="shared" si="168"/>
        <v>6311</v>
      </c>
      <c r="BZ142" s="63">
        <f>SUM(BZ130:BZ141)</f>
        <v>12309</v>
      </c>
      <c r="CA142" s="63">
        <f>SUM(CA130:CA141)</f>
        <v>12592</v>
      </c>
      <c r="CB142" s="63">
        <f>SUM(CB130:CB141)</f>
        <v>0</v>
      </c>
      <c r="CC142" s="63">
        <f>SUM(CC130:CC141)</f>
        <v>0</v>
      </c>
      <c r="CD142" s="63">
        <f t="shared" si="168"/>
        <v>29329</v>
      </c>
      <c r="CE142" s="63">
        <f t="shared" si="168"/>
        <v>29880</v>
      </c>
      <c r="CF142" s="63">
        <f t="shared" si="168"/>
        <v>0</v>
      </c>
      <c r="CG142" s="63">
        <f t="shared" si="168"/>
        <v>0</v>
      </c>
      <c r="CH142" s="63">
        <f t="shared" si="168"/>
        <v>0</v>
      </c>
      <c r="CI142" s="63">
        <f t="shared" si="168"/>
        <v>0</v>
      </c>
      <c r="CJ142" s="63"/>
      <c r="CK142" s="63"/>
      <c r="CL142" s="63">
        <f aca="true" t="shared" si="171" ref="CL142:EJ142">SUM(CL130:CL141)</f>
        <v>59657</v>
      </c>
      <c r="CM142" s="63">
        <f t="shared" si="171"/>
        <v>61266</v>
      </c>
      <c r="CN142" s="63"/>
      <c r="CO142" s="63"/>
      <c r="CP142" s="63">
        <f t="shared" si="171"/>
        <v>40622</v>
      </c>
      <c r="CQ142" s="63">
        <f t="shared" si="171"/>
        <v>37776</v>
      </c>
      <c r="CR142" s="63">
        <f t="shared" si="171"/>
        <v>23850</v>
      </c>
      <c r="CS142" s="63">
        <f t="shared" si="171"/>
        <v>24520</v>
      </c>
      <c r="CT142" s="63">
        <f t="shared" si="171"/>
        <v>12144</v>
      </c>
      <c r="CU142" s="63">
        <f t="shared" si="171"/>
        <v>13750</v>
      </c>
      <c r="CV142" s="63">
        <f t="shared" si="171"/>
        <v>18285</v>
      </c>
      <c r="CW142" s="63">
        <f t="shared" si="171"/>
        <v>18384</v>
      </c>
      <c r="CX142" s="63">
        <f aca="true" t="shared" si="172" ref="CX142:DC142">SUM(CX130:CX141)</f>
        <v>12571</v>
      </c>
      <c r="CY142" s="63">
        <f t="shared" si="172"/>
        <v>12834</v>
      </c>
      <c r="CZ142" s="63">
        <f t="shared" si="172"/>
        <v>5658</v>
      </c>
      <c r="DA142" s="63">
        <f t="shared" si="172"/>
        <v>6028</v>
      </c>
      <c r="DB142" s="63">
        <f t="shared" si="172"/>
        <v>593</v>
      </c>
      <c r="DC142" s="63">
        <f t="shared" si="172"/>
        <v>509</v>
      </c>
      <c r="DD142" s="63">
        <f>SUM(DD130:DD141)</f>
        <v>0</v>
      </c>
      <c r="DE142" s="63">
        <f>SUM(DE130:DE141)</f>
        <v>0</v>
      </c>
      <c r="DF142" s="63">
        <f aca="true" t="shared" si="173" ref="DF142:DM142">SUM(DF130:DF141)</f>
        <v>7910</v>
      </c>
      <c r="DG142" s="63">
        <f t="shared" si="173"/>
        <v>8213</v>
      </c>
      <c r="DH142" s="63">
        <f t="shared" si="173"/>
        <v>2753</v>
      </c>
      <c r="DI142" s="63">
        <f t="shared" si="173"/>
        <v>2578</v>
      </c>
      <c r="DJ142" s="63">
        <f t="shared" si="173"/>
        <v>1999</v>
      </c>
      <c r="DK142" s="63">
        <f t="shared" si="173"/>
        <v>1685</v>
      </c>
      <c r="DL142" s="63">
        <f t="shared" si="173"/>
        <v>2418</v>
      </c>
      <c r="DM142" s="63">
        <f t="shared" si="173"/>
        <v>2322</v>
      </c>
      <c r="DN142" s="63">
        <f t="shared" si="171"/>
        <v>0</v>
      </c>
      <c r="DO142" s="63">
        <f t="shared" si="171"/>
        <v>0</v>
      </c>
      <c r="DP142" s="63">
        <f aca="true" t="shared" si="174" ref="DP142:DU142">SUM(DP130:DP141)</f>
        <v>61</v>
      </c>
      <c r="DQ142" s="63">
        <f t="shared" si="174"/>
        <v>115</v>
      </c>
      <c r="DR142" s="63">
        <f t="shared" si="174"/>
        <v>0</v>
      </c>
      <c r="DS142" s="63">
        <f t="shared" si="174"/>
        <v>0</v>
      </c>
      <c r="DT142" s="63">
        <f t="shared" si="174"/>
        <v>0</v>
      </c>
      <c r="DU142" s="63">
        <f t="shared" si="174"/>
        <v>0</v>
      </c>
      <c r="DV142" s="63">
        <f t="shared" si="171"/>
        <v>0</v>
      </c>
      <c r="DW142" s="63">
        <f t="shared" si="171"/>
        <v>0</v>
      </c>
      <c r="DX142" s="63">
        <f t="shared" si="171"/>
        <v>291343</v>
      </c>
      <c r="DY142" s="63">
        <f t="shared" si="171"/>
        <v>301443</v>
      </c>
      <c r="DZ142" s="63">
        <f t="shared" si="171"/>
        <v>786720</v>
      </c>
      <c r="EA142" s="63">
        <f t="shared" si="171"/>
        <v>803528</v>
      </c>
      <c r="EB142" s="63">
        <f t="shared" si="171"/>
        <v>1239</v>
      </c>
      <c r="EC142" s="63">
        <f t="shared" si="171"/>
        <v>1381</v>
      </c>
      <c r="ED142" s="63">
        <f t="shared" si="171"/>
        <v>54932</v>
      </c>
      <c r="EE142" s="63">
        <f t="shared" si="171"/>
        <v>55178</v>
      </c>
      <c r="EF142" s="63">
        <f t="shared" si="171"/>
        <v>56171</v>
      </c>
      <c r="EG142" s="63">
        <f t="shared" si="171"/>
        <v>56559</v>
      </c>
      <c r="EH142" s="63">
        <f t="shared" si="171"/>
        <v>842891</v>
      </c>
      <c r="EI142" s="63">
        <f t="shared" si="171"/>
        <v>860087</v>
      </c>
      <c r="EJ142" s="64">
        <f t="shared" si="171"/>
        <v>1702978</v>
      </c>
      <c r="EK142" s="29"/>
      <c r="EL142" s="65">
        <f>SUM(EL130:EL141)</f>
        <v>12780</v>
      </c>
      <c r="EM142" s="66">
        <f>SUM(EM130:EM141)</f>
        <v>1715758</v>
      </c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</row>
    <row r="143" spans="1:143" ht="18" customHeight="1" thickTop="1">
      <c r="A143" s="26" t="s">
        <v>0</v>
      </c>
      <c r="B143" s="50">
        <v>4223</v>
      </c>
      <c r="C143" s="50">
        <v>4680</v>
      </c>
      <c r="D143" s="50"/>
      <c r="E143" s="50"/>
      <c r="F143" s="50">
        <v>8511</v>
      </c>
      <c r="G143" s="50">
        <v>9246</v>
      </c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1">
        <v>439</v>
      </c>
      <c r="U143" s="50">
        <v>683</v>
      </c>
      <c r="V143" s="50"/>
      <c r="W143" s="50"/>
      <c r="X143" s="50">
        <v>476</v>
      </c>
      <c r="Y143" s="50">
        <v>919</v>
      </c>
      <c r="Z143" s="50"/>
      <c r="AA143" s="50"/>
      <c r="AB143" s="50"/>
      <c r="AC143" s="50"/>
      <c r="AD143" s="50">
        <v>7137</v>
      </c>
      <c r="AE143" s="50">
        <v>8727</v>
      </c>
      <c r="AF143" s="50">
        <v>2909</v>
      </c>
      <c r="AG143" s="50">
        <v>3420</v>
      </c>
      <c r="AH143" s="50">
        <v>1710</v>
      </c>
      <c r="AI143" s="50">
        <v>2538</v>
      </c>
      <c r="AJ143" s="50"/>
      <c r="AK143" s="50"/>
      <c r="AL143" s="50">
        <v>1639</v>
      </c>
      <c r="AM143" s="50">
        <v>2053</v>
      </c>
      <c r="AN143" s="50">
        <v>1272</v>
      </c>
      <c r="AO143" s="50">
        <v>1789</v>
      </c>
      <c r="AP143" s="50">
        <v>2496</v>
      </c>
      <c r="AQ143" s="50">
        <v>3247</v>
      </c>
      <c r="AR143" s="50">
        <v>1226</v>
      </c>
      <c r="AS143" s="50">
        <v>1756</v>
      </c>
      <c r="AT143" s="50">
        <v>1197</v>
      </c>
      <c r="AU143" s="50">
        <v>1501</v>
      </c>
      <c r="AV143" s="50">
        <v>2002</v>
      </c>
      <c r="AW143" s="50">
        <v>2426</v>
      </c>
      <c r="AX143" s="50">
        <v>654</v>
      </c>
      <c r="AY143" s="50">
        <v>983</v>
      </c>
      <c r="AZ143" s="50">
        <v>95</v>
      </c>
      <c r="BA143" s="50">
        <v>63</v>
      </c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>
        <v>1208</v>
      </c>
      <c r="BM143" s="50">
        <v>1876</v>
      </c>
      <c r="BN143" s="50">
        <v>1669</v>
      </c>
      <c r="BO143" s="50">
        <v>2086</v>
      </c>
      <c r="BP143" s="50"/>
      <c r="BQ143" s="50"/>
      <c r="BR143" s="50"/>
      <c r="BS143" s="50"/>
      <c r="BT143" s="50"/>
      <c r="BU143" s="50"/>
      <c r="BV143" s="50">
        <v>3676</v>
      </c>
      <c r="BW143" s="50">
        <v>4774</v>
      </c>
      <c r="BX143" s="50"/>
      <c r="BY143" s="50"/>
      <c r="BZ143" s="50">
        <v>1753</v>
      </c>
      <c r="CA143" s="50">
        <v>2336</v>
      </c>
      <c r="CB143" s="50"/>
      <c r="CC143" s="50"/>
      <c r="CD143" s="50">
        <v>2308</v>
      </c>
      <c r="CE143" s="50">
        <v>2691</v>
      </c>
      <c r="CF143" s="50"/>
      <c r="CG143" s="50"/>
      <c r="CH143" s="50"/>
      <c r="CI143" s="50"/>
      <c r="CJ143" s="50"/>
      <c r="CK143" s="50"/>
      <c r="CL143" s="50">
        <v>4207</v>
      </c>
      <c r="CM143" s="50">
        <v>6699</v>
      </c>
      <c r="CN143" s="50"/>
      <c r="CO143" s="50"/>
      <c r="CP143" s="50">
        <v>2990</v>
      </c>
      <c r="CQ143" s="50">
        <v>3477</v>
      </c>
      <c r="CR143" s="50">
        <v>1291</v>
      </c>
      <c r="CS143" s="50">
        <v>1493</v>
      </c>
      <c r="CT143" s="50">
        <v>722</v>
      </c>
      <c r="CU143" s="50">
        <v>1068</v>
      </c>
      <c r="CV143" s="50">
        <v>726</v>
      </c>
      <c r="CW143" s="50">
        <v>1158</v>
      </c>
      <c r="CX143" s="50">
        <v>795</v>
      </c>
      <c r="CY143" s="50">
        <v>979</v>
      </c>
      <c r="CZ143" s="50">
        <v>0</v>
      </c>
      <c r="DA143" s="50">
        <v>0</v>
      </c>
      <c r="DB143" s="50">
        <v>85</v>
      </c>
      <c r="DC143" s="50">
        <v>71</v>
      </c>
      <c r="DD143" s="50"/>
      <c r="DE143" s="50"/>
      <c r="DF143" s="50">
        <v>2014</v>
      </c>
      <c r="DG143" s="50">
        <v>3458</v>
      </c>
      <c r="DH143" s="50">
        <v>1571</v>
      </c>
      <c r="DI143" s="50">
        <v>1835</v>
      </c>
      <c r="DJ143" s="50">
        <v>778</v>
      </c>
      <c r="DK143" s="50">
        <v>1053</v>
      </c>
      <c r="DL143" s="50">
        <v>987</v>
      </c>
      <c r="DM143" s="50">
        <v>1601</v>
      </c>
      <c r="DN143" s="50"/>
      <c r="DO143" s="50"/>
      <c r="DP143" s="50">
        <v>133</v>
      </c>
      <c r="DQ143" s="50">
        <v>193</v>
      </c>
      <c r="DR143" s="50"/>
      <c r="DS143" s="50"/>
      <c r="DT143" s="50"/>
      <c r="DU143" s="50"/>
      <c r="DV143" s="50"/>
      <c r="DW143" s="50"/>
      <c r="DX143" s="50">
        <f aca="true" t="shared" si="175" ref="DX143:DX154">T143+V143+AJ143+BN143+BP143+BR143+BT143+BV143+CF143+Z143+CD143+AD143+AF143+X143+CH143+AH143</f>
        <v>20324</v>
      </c>
      <c r="DY143" s="50">
        <f aca="true" t="shared" si="176" ref="DY143:DY154">U143+W143+AK143+BO143+BQ143+BS143+BU143+BW143+CG143+AA143+CE143+AE143+AG143+Y143+CI143+AI143</f>
        <v>25838</v>
      </c>
      <c r="DZ143" s="50">
        <f>DV143+DP143+DN143+DL143+DJ143+DH143+DF143+DB143+CZ143+CX143+CV143+CT143+CR143+CP143+CL143+CD143+BZ143+BX143+BV143+BN143+BL143+AX143+AV143+AT143+AR143+AP143+AN143+AL143+AH143+AF143+AD143+AB143+X143+T143+N143+L143+J143+H143+F143+AZ143+CN143+CJ143+BB143+BD143+BF143+DR143+DT143+BH143+BJ143+CB143+DD143</f>
        <v>58676</v>
      </c>
      <c r="EA143" s="50">
        <f>DW143+DQ143+DO143+DM143+DK143+DI143+DG143+DC143+DA143+CY143+CW143+CU143+CS143+CQ143+CM143+CE143+CA143+BY143+BW143+BO143+BM143+AY143+AW143+AU143+AS143+AQ143+AO143+AM143+AI143+AG143+AE143+AC143+Y143+U143+O143+M143+K143+I143+G143+BA143+CO143+CK143+BC143+BE143+BG143+DS143+DU143+BI143+BK143+CC143+DE143</f>
        <v>76199</v>
      </c>
      <c r="EB143" s="50">
        <v>132</v>
      </c>
      <c r="EC143" s="50">
        <v>136</v>
      </c>
      <c r="ED143" s="50">
        <v>3000</v>
      </c>
      <c r="EE143" s="50">
        <v>3076</v>
      </c>
      <c r="EF143" s="50">
        <f aca="true" t="shared" si="177" ref="EF143:EF154">ED143+EB143</f>
        <v>3132</v>
      </c>
      <c r="EG143" s="50">
        <f aca="true" t="shared" si="178" ref="EG143:EG154">EE143+EC143</f>
        <v>3212</v>
      </c>
      <c r="EH143" s="50">
        <f aca="true" t="shared" si="179" ref="EH143:EH154">DZ143+EF143</f>
        <v>61808</v>
      </c>
      <c r="EI143" s="50">
        <f aca="true" t="shared" si="180" ref="EI143:EI154">EA143+EG143</f>
        <v>79411</v>
      </c>
      <c r="EJ143" s="28">
        <f aca="true" t="shared" si="181" ref="EJ143:EJ154">EH143+EI143</f>
        <v>141219</v>
      </c>
      <c r="EL143" s="30">
        <v>170</v>
      </c>
      <c r="EM143" s="31">
        <f aca="true" t="shared" si="182" ref="EM143:EM154">EJ143+EL143</f>
        <v>141389</v>
      </c>
    </row>
    <row r="144" spans="1:143" ht="18" customHeight="1">
      <c r="A144" s="33" t="s">
        <v>1</v>
      </c>
      <c r="B144" s="52">
        <v>4628</v>
      </c>
      <c r="C144" s="52">
        <v>4124</v>
      </c>
      <c r="D144" s="52"/>
      <c r="E144" s="52"/>
      <c r="F144" s="52">
        <v>8822</v>
      </c>
      <c r="G144" s="52">
        <v>8855</v>
      </c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3">
        <v>450</v>
      </c>
      <c r="U144" s="52">
        <v>534</v>
      </c>
      <c r="V144" s="52"/>
      <c r="W144" s="52"/>
      <c r="X144" s="52">
        <v>522</v>
      </c>
      <c r="Y144" s="52">
        <v>914</v>
      </c>
      <c r="Z144" s="52"/>
      <c r="AA144" s="52"/>
      <c r="AB144" s="52"/>
      <c r="AC144" s="52"/>
      <c r="AD144" s="52">
        <v>7160</v>
      </c>
      <c r="AE144" s="52">
        <v>7301</v>
      </c>
      <c r="AF144" s="52">
        <v>2704</v>
      </c>
      <c r="AG144" s="52">
        <v>3019</v>
      </c>
      <c r="AH144" s="52">
        <v>2241</v>
      </c>
      <c r="AI144" s="52">
        <v>2082</v>
      </c>
      <c r="AJ144" s="52"/>
      <c r="AK144" s="52"/>
      <c r="AL144" s="52">
        <v>1525</v>
      </c>
      <c r="AM144" s="52">
        <v>1628</v>
      </c>
      <c r="AN144" s="52">
        <v>1255</v>
      </c>
      <c r="AO144" s="52">
        <v>1178</v>
      </c>
      <c r="AP144" s="52">
        <v>2884</v>
      </c>
      <c r="AQ144" s="52">
        <v>3021</v>
      </c>
      <c r="AR144" s="52">
        <v>998</v>
      </c>
      <c r="AS144" s="52">
        <v>1113</v>
      </c>
      <c r="AT144" s="52">
        <v>1153</v>
      </c>
      <c r="AU144" s="52">
        <v>1165</v>
      </c>
      <c r="AV144" s="52">
        <v>1862</v>
      </c>
      <c r="AW144" s="52">
        <v>2142</v>
      </c>
      <c r="AX144" s="52">
        <v>721</v>
      </c>
      <c r="AY144" s="52">
        <v>705</v>
      </c>
      <c r="AZ144" s="52">
        <v>952</v>
      </c>
      <c r="BA144" s="52">
        <v>976</v>
      </c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>
        <v>1404</v>
      </c>
      <c r="BM144" s="52">
        <v>1402</v>
      </c>
      <c r="BN144" s="52">
        <v>1924</v>
      </c>
      <c r="BO144" s="52">
        <v>1795</v>
      </c>
      <c r="BP144" s="52"/>
      <c r="BQ144" s="52"/>
      <c r="BR144" s="52"/>
      <c r="BS144" s="52"/>
      <c r="BT144" s="52"/>
      <c r="BU144" s="52"/>
      <c r="BV144" s="52">
        <v>3726</v>
      </c>
      <c r="BW144" s="52">
        <v>3774</v>
      </c>
      <c r="BX144" s="52"/>
      <c r="BY144" s="52"/>
      <c r="BZ144" s="52">
        <v>1534</v>
      </c>
      <c r="CA144" s="52">
        <v>1699</v>
      </c>
      <c r="CB144" s="52"/>
      <c r="CC144" s="52"/>
      <c r="CD144" s="52">
        <v>2386</v>
      </c>
      <c r="CE144" s="52">
        <v>2333</v>
      </c>
      <c r="CF144" s="52"/>
      <c r="CG144" s="52"/>
      <c r="CH144" s="52"/>
      <c r="CI144" s="52"/>
      <c r="CJ144" s="52"/>
      <c r="CK144" s="52"/>
      <c r="CL144" s="52">
        <v>5465</v>
      </c>
      <c r="CM144" s="52">
        <v>5273</v>
      </c>
      <c r="CN144" s="52"/>
      <c r="CO144" s="52"/>
      <c r="CP144" s="52">
        <v>2871</v>
      </c>
      <c r="CQ144" s="52">
        <v>2674</v>
      </c>
      <c r="CR144" s="52">
        <v>1209</v>
      </c>
      <c r="CS144" s="52">
        <v>1260</v>
      </c>
      <c r="CT144" s="52">
        <v>781</v>
      </c>
      <c r="CU144" s="52">
        <v>862</v>
      </c>
      <c r="CV144" s="52">
        <v>611</v>
      </c>
      <c r="CW144" s="52">
        <v>575</v>
      </c>
      <c r="CX144" s="52">
        <v>749</v>
      </c>
      <c r="CY144" s="52">
        <v>780</v>
      </c>
      <c r="CZ144" s="52">
        <v>0</v>
      </c>
      <c r="DA144" s="52">
        <v>0</v>
      </c>
      <c r="DB144" s="52">
        <v>147</v>
      </c>
      <c r="DC144" s="52">
        <v>148</v>
      </c>
      <c r="DD144" s="52"/>
      <c r="DE144" s="52"/>
      <c r="DF144" s="52">
        <v>2013</v>
      </c>
      <c r="DG144" s="52">
        <v>2559</v>
      </c>
      <c r="DH144" s="52">
        <v>1493</v>
      </c>
      <c r="DI144" s="52">
        <v>1468</v>
      </c>
      <c r="DJ144" s="52">
        <v>866</v>
      </c>
      <c r="DK144" s="52">
        <v>931</v>
      </c>
      <c r="DL144" s="52">
        <v>989</v>
      </c>
      <c r="DM144" s="52">
        <v>1147</v>
      </c>
      <c r="DN144" s="52"/>
      <c r="DO144" s="52"/>
      <c r="DP144" s="52">
        <v>0</v>
      </c>
      <c r="DQ144" s="52">
        <v>0</v>
      </c>
      <c r="DR144" s="52"/>
      <c r="DS144" s="52"/>
      <c r="DT144" s="52"/>
      <c r="DU144" s="52"/>
      <c r="DV144" s="52"/>
      <c r="DW144" s="52"/>
      <c r="DX144" s="52">
        <f t="shared" si="175"/>
        <v>21113</v>
      </c>
      <c r="DY144" s="52">
        <f t="shared" si="176"/>
        <v>21752</v>
      </c>
      <c r="DZ144" s="52">
        <f aca="true" t="shared" si="183" ref="DZ144:DZ154">DV144+DP144+DN144+DL144+DJ144+DH144+DF144+DB144+CZ144+CX144+CV144+CT144+CR144+CP144+CL144+CD144+BZ144+BX144+BV144+BN144+BL144+AX144+AV144+AT144+AR144+AP144+AN144+AL144+AH144+AF144+AD144+AB144+X144+T144+N144+L144+J144+H144+F144+AZ144+CN144+CJ144+BB144+BD144+BF144+DR144+DT144+BH144+BJ144+CB144+DD144</f>
        <v>61417</v>
      </c>
      <c r="EA144" s="52">
        <f aca="true" t="shared" si="184" ref="EA144:EA154">DW144+DQ144+DO144+DM144+DK144+DI144+DG144+DC144+DA144+CY144+CW144+CU144+CS144+CQ144+CM144+CE144+CA144+BY144+BW144+BO144+BM144+AY144+AW144+AU144+AS144+AQ144+AO144+AM144+AI144+AG144+AE144+AC144+Y144+U144+O144+M144+K144+I144+G144+BA144+CO144+CK144+BC144+BE144+BG144+DS144+DU144+BI144+BK144+CC144+DE144</f>
        <v>63313</v>
      </c>
      <c r="EB144" s="52">
        <v>87</v>
      </c>
      <c r="EC144" s="52">
        <v>103</v>
      </c>
      <c r="ED144" s="52">
        <v>2386</v>
      </c>
      <c r="EE144" s="52">
        <v>2430</v>
      </c>
      <c r="EF144" s="52">
        <f t="shared" si="177"/>
        <v>2473</v>
      </c>
      <c r="EG144" s="52">
        <f t="shared" si="178"/>
        <v>2533</v>
      </c>
      <c r="EH144" s="52">
        <f t="shared" si="179"/>
        <v>63890</v>
      </c>
      <c r="EI144" s="52">
        <f t="shared" si="180"/>
        <v>65846</v>
      </c>
      <c r="EJ144" s="54">
        <f t="shared" si="181"/>
        <v>129736</v>
      </c>
      <c r="EK144" s="40"/>
      <c r="EL144" s="55">
        <v>695</v>
      </c>
      <c r="EM144" s="56">
        <f t="shared" si="182"/>
        <v>130431</v>
      </c>
    </row>
    <row r="145" spans="1:143" ht="18" customHeight="1">
      <c r="A145" s="26" t="s">
        <v>2</v>
      </c>
      <c r="B145" s="50">
        <v>5518</v>
      </c>
      <c r="C145" s="50">
        <v>5286</v>
      </c>
      <c r="D145" s="50"/>
      <c r="E145" s="50"/>
      <c r="F145" s="50">
        <v>9957</v>
      </c>
      <c r="G145" s="50">
        <v>9752</v>
      </c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1">
        <v>517</v>
      </c>
      <c r="U145" s="50">
        <v>548</v>
      </c>
      <c r="V145" s="50"/>
      <c r="W145" s="50"/>
      <c r="X145" s="50">
        <v>685</v>
      </c>
      <c r="Y145" s="50">
        <v>879</v>
      </c>
      <c r="Z145" s="50"/>
      <c r="AA145" s="50"/>
      <c r="AB145" s="50"/>
      <c r="AC145" s="50"/>
      <c r="AD145" s="50">
        <v>8863</v>
      </c>
      <c r="AE145" s="50">
        <v>8268</v>
      </c>
      <c r="AF145" s="50">
        <v>3734</v>
      </c>
      <c r="AG145" s="50">
        <v>3785</v>
      </c>
      <c r="AH145" s="50">
        <v>2803</v>
      </c>
      <c r="AI145" s="50">
        <v>2540</v>
      </c>
      <c r="AJ145" s="50"/>
      <c r="AK145" s="50"/>
      <c r="AL145" s="50">
        <v>2123</v>
      </c>
      <c r="AM145" s="50">
        <v>2089</v>
      </c>
      <c r="AN145" s="50">
        <v>1857</v>
      </c>
      <c r="AO145" s="50">
        <v>1985</v>
      </c>
      <c r="AP145" s="50">
        <v>3936</v>
      </c>
      <c r="AQ145" s="50">
        <v>3772</v>
      </c>
      <c r="AR145" s="50">
        <v>1717</v>
      </c>
      <c r="AS145" s="50">
        <v>1692</v>
      </c>
      <c r="AT145" s="50">
        <v>1551</v>
      </c>
      <c r="AU145" s="50">
        <v>1648</v>
      </c>
      <c r="AV145" s="50">
        <v>2705</v>
      </c>
      <c r="AW145" s="50">
        <v>2668</v>
      </c>
      <c r="AX145" s="50">
        <v>1049</v>
      </c>
      <c r="AY145" s="50">
        <v>978</v>
      </c>
      <c r="AZ145" s="50">
        <v>1513</v>
      </c>
      <c r="BA145" s="50">
        <v>1332</v>
      </c>
      <c r="BB145" s="50">
        <v>941</v>
      </c>
      <c r="BC145" s="50">
        <v>768</v>
      </c>
      <c r="BD145" s="50">
        <v>1054</v>
      </c>
      <c r="BE145" s="50">
        <v>939</v>
      </c>
      <c r="BF145" s="50">
        <v>734</v>
      </c>
      <c r="BG145" s="50">
        <v>682</v>
      </c>
      <c r="BH145" s="50"/>
      <c r="BI145" s="50"/>
      <c r="BJ145" s="50"/>
      <c r="BK145" s="50"/>
      <c r="BL145" s="50">
        <v>1507</v>
      </c>
      <c r="BM145" s="50">
        <v>1416</v>
      </c>
      <c r="BN145" s="50">
        <v>2232</v>
      </c>
      <c r="BO145" s="50">
        <v>1877</v>
      </c>
      <c r="BP145" s="50"/>
      <c r="BQ145" s="50"/>
      <c r="BR145" s="50"/>
      <c r="BS145" s="50"/>
      <c r="BT145" s="50"/>
      <c r="BU145" s="50"/>
      <c r="BV145" s="50">
        <v>4344</v>
      </c>
      <c r="BW145" s="50">
        <v>3917</v>
      </c>
      <c r="BX145" s="50"/>
      <c r="BY145" s="50"/>
      <c r="BZ145" s="50">
        <v>2027</v>
      </c>
      <c r="CA145" s="50">
        <v>1926</v>
      </c>
      <c r="CB145" s="50"/>
      <c r="CC145" s="50"/>
      <c r="CD145" s="50">
        <v>2537</v>
      </c>
      <c r="CE145" s="50">
        <v>2696</v>
      </c>
      <c r="CF145" s="50"/>
      <c r="CG145" s="50"/>
      <c r="CH145" s="50"/>
      <c r="CI145" s="50"/>
      <c r="CJ145" s="50">
        <v>56</v>
      </c>
      <c r="CK145" s="50">
        <v>89</v>
      </c>
      <c r="CL145" s="50">
        <v>6465</v>
      </c>
      <c r="CM145" s="50">
        <v>5780</v>
      </c>
      <c r="CN145" s="50">
        <v>25</v>
      </c>
      <c r="CO145" s="50">
        <v>129</v>
      </c>
      <c r="CP145" s="50">
        <v>3243</v>
      </c>
      <c r="CQ145" s="50">
        <v>3131</v>
      </c>
      <c r="CR145" s="50">
        <v>1556</v>
      </c>
      <c r="CS145" s="50">
        <v>1265</v>
      </c>
      <c r="CT145" s="50">
        <v>774</v>
      </c>
      <c r="CU145" s="50">
        <v>919</v>
      </c>
      <c r="CV145" s="50">
        <v>907</v>
      </c>
      <c r="CW145" s="50">
        <v>717</v>
      </c>
      <c r="CX145" s="50">
        <v>916</v>
      </c>
      <c r="CY145" s="50">
        <v>971</v>
      </c>
      <c r="CZ145" s="50">
        <v>173</v>
      </c>
      <c r="DA145" s="50">
        <v>136</v>
      </c>
      <c r="DB145" s="50">
        <v>106</v>
      </c>
      <c r="DC145" s="50">
        <v>130</v>
      </c>
      <c r="DD145" s="50"/>
      <c r="DE145" s="50"/>
      <c r="DF145" s="50">
        <v>2829</v>
      </c>
      <c r="DG145" s="50">
        <v>3049</v>
      </c>
      <c r="DH145" s="50">
        <v>1934</v>
      </c>
      <c r="DI145" s="50">
        <v>1779</v>
      </c>
      <c r="DJ145" s="50">
        <v>1184</v>
      </c>
      <c r="DK145" s="50">
        <v>1054</v>
      </c>
      <c r="DL145" s="50">
        <v>1329</v>
      </c>
      <c r="DM145" s="50">
        <v>1236</v>
      </c>
      <c r="DN145" s="50"/>
      <c r="DO145" s="50"/>
      <c r="DP145" s="50">
        <v>0</v>
      </c>
      <c r="DQ145" s="50">
        <v>0</v>
      </c>
      <c r="DR145" s="50"/>
      <c r="DS145" s="50"/>
      <c r="DT145" s="50"/>
      <c r="DU145" s="50"/>
      <c r="DV145" s="50"/>
      <c r="DW145" s="50"/>
      <c r="DX145" s="50">
        <f t="shared" si="175"/>
        <v>25715</v>
      </c>
      <c r="DY145" s="50">
        <f t="shared" si="176"/>
        <v>24510</v>
      </c>
      <c r="DZ145" s="50">
        <f t="shared" si="183"/>
        <v>79883</v>
      </c>
      <c r="EA145" s="50">
        <f t="shared" si="184"/>
        <v>76542</v>
      </c>
      <c r="EB145" s="50">
        <v>50</v>
      </c>
      <c r="EC145" s="50">
        <v>58</v>
      </c>
      <c r="ED145" s="50">
        <v>2592</v>
      </c>
      <c r="EE145" s="50">
        <v>2602</v>
      </c>
      <c r="EF145" s="50">
        <f t="shared" si="177"/>
        <v>2642</v>
      </c>
      <c r="EG145" s="50">
        <f t="shared" si="178"/>
        <v>2660</v>
      </c>
      <c r="EH145" s="50">
        <f t="shared" si="179"/>
        <v>82525</v>
      </c>
      <c r="EI145" s="50">
        <f t="shared" si="180"/>
        <v>79202</v>
      </c>
      <c r="EJ145" s="28">
        <f t="shared" si="181"/>
        <v>161727</v>
      </c>
      <c r="EK145" s="42"/>
      <c r="EL145" s="30">
        <v>122</v>
      </c>
      <c r="EM145" s="31">
        <f t="shared" si="182"/>
        <v>161849</v>
      </c>
    </row>
    <row r="146" spans="1:143" ht="18" customHeight="1">
      <c r="A146" s="41" t="s">
        <v>3</v>
      </c>
      <c r="B146" s="57"/>
      <c r="C146" s="57"/>
      <c r="D146" s="57"/>
      <c r="E146" s="57"/>
      <c r="F146" s="57">
        <v>10783</v>
      </c>
      <c r="G146" s="57">
        <v>10602</v>
      </c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8">
        <v>436</v>
      </c>
      <c r="U146" s="57">
        <v>426</v>
      </c>
      <c r="V146" s="57"/>
      <c r="W146" s="57"/>
      <c r="X146" s="57">
        <v>749</v>
      </c>
      <c r="Y146" s="57">
        <v>1070</v>
      </c>
      <c r="Z146" s="57"/>
      <c r="AA146" s="57"/>
      <c r="AB146" s="57"/>
      <c r="AC146" s="57"/>
      <c r="AD146" s="57">
        <v>7995</v>
      </c>
      <c r="AE146" s="57">
        <v>8120</v>
      </c>
      <c r="AF146" s="57">
        <v>3490</v>
      </c>
      <c r="AG146" s="57">
        <v>3901</v>
      </c>
      <c r="AH146" s="57">
        <v>2329</v>
      </c>
      <c r="AI146" s="57">
        <v>2714</v>
      </c>
      <c r="AJ146" s="57"/>
      <c r="AK146" s="57"/>
      <c r="AL146" s="57">
        <v>2033</v>
      </c>
      <c r="AM146" s="57">
        <v>2109</v>
      </c>
      <c r="AN146" s="57">
        <v>2041</v>
      </c>
      <c r="AO146" s="57">
        <v>2293</v>
      </c>
      <c r="AP146" s="57">
        <v>2823</v>
      </c>
      <c r="AQ146" s="57">
        <v>3110</v>
      </c>
      <c r="AR146" s="57">
        <v>1410</v>
      </c>
      <c r="AS146" s="57">
        <v>1614</v>
      </c>
      <c r="AT146" s="57">
        <v>1273</v>
      </c>
      <c r="AU146" s="57">
        <v>1239</v>
      </c>
      <c r="AV146" s="57">
        <v>1984</v>
      </c>
      <c r="AW146" s="57">
        <v>2326</v>
      </c>
      <c r="AX146" s="57">
        <v>887</v>
      </c>
      <c r="AY146" s="57">
        <v>1130</v>
      </c>
      <c r="AZ146" s="57">
        <v>1097</v>
      </c>
      <c r="BA146" s="57">
        <v>1286</v>
      </c>
      <c r="BB146" s="57">
        <v>753</v>
      </c>
      <c r="BC146" s="57">
        <v>978</v>
      </c>
      <c r="BD146" s="57">
        <v>1223</v>
      </c>
      <c r="BE146" s="57">
        <v>1663</v>
      </c>
      <c r="BF146" s="57">
        <v>762</v>
      </c>
      <c r="BG146" s="57">
        <v>926</v>
      </c>
      <c r="BH146" s="57">
        <v>923</v>
      </c>
      <c r="BI146" s="57">
        <v>1097</v>
      </c>
      <c r="BJ146" s="57"/>
      <c r="BK146" s="57"/>
      <c r="BL146" s="57">
        <v>1207</v>
      </c>
      <c r="BM146" s="57">
        <v>1488</v>
      </c>
      <c r="BN146" s="57">
        <v>2232</v>
      </c>
      <c r="BO146" s="57">
        <v>1829</v>
      </c>
      <c r="BP146" s="57"/>
      <c r="BQ146" s="57"/>
      <c r="BR146" s="57"/>
      <c r="BS146" s="57"/>
      <c r="BT146" s="57"/>
      <c r="BU146" s="57"/>
      <c r="BV146" s="57">
        <v>3531</v>
      </c>
      <c r="BW146" s="57">
        <v>4399</v>
      </c>
      <c r="BX146" s="57"/>
      <c r="BY146" s="57"/>
      <c r="BZ146" s="57">
        <v>2164</v>
      </c>
      <c r="CA146" s="57">
        <v>2244</v>
      </c>
      <c r="CB146" s="57"/>
      <c r="CC146" s="57"/>
      <c r="CD146" s="57">
        <v>3224</v>
      </c>
      <c r="CE146" s="57">
        <v>3306</v>
      </c>
      <c r="CF146" s="57"/>
      <c r="CG146" s="57"/>
      <c r="CH146" s="57"/>
      <c r="CI146" s="57"/>
      <c r="CJ146" s="57">
        <v>1393</v>
      </c>
      <c r="CK146" s="57">
        <v>1414</v>
      </c>
      <c r="CL146" s="57">
        <v>5233</v>
      </c>
      <c r="CM146" s="57">
        <v>5252</v>
      </c>
      <c r="CN146" s="57">
        <v>731</v>
      </c>
      <c r="CO146" s="57">
        <v>1209</v>
      </c>
      <c r="CP146" s="57">
        <v>2734</v>
      </c>
      <c r="CQ146" s="57">
        <v>2579</v>
      </c>
      <c r="CR146" s="57">
        <v>1064</v>
      </c>
      <c r="CS146" s="57">
        <v>1065</v>
      </c>
      <c r="CT146" s="57">
        <v>0</v>
      </c>
      <c r="CU146" s="57">
        <v>0</v>
      </c>
      <c r="CV146" s="57">
        <v>631</v>
      </c>
      <c r="CW146" s="57">
        <v>996</v>
      </c>
      <c r="CX146" s="57">
        <v>1367</v>
      </c>
      <c r="CY146" s="57">
        <v>1534</v>
      </c>
      <c r="CZ146" s="57">
        <v>538</v>
      </c>
      <c r="DA146" s="57">
        <v>457</v>
      </c>
      <c r="DB146" s="57">
        <v>94</v>
      </c>
      <c r="DC146" s="57">
        <v>109</v>
      </c>
      <c r="DD146" s="57"/>
      <c r="DE146" s="57"/>
      <c r="DF146" s="57">
        <v>1494</v>
      </c>
      <c r="DG146" s="57">
        <v>2000</v>
      </c>
      <c r="DH146" s="57">
        <v>1440</v>
      </c>
      <c r="DI146" s="57">
        <v>1541</v>
      </c>
      <c r="DJ146" s="57">
        <v>959</v>
      </c>
      <c r="DK146" s="57">
        <v>1073</v>
      </c>
      <c r="DL146" s="57">
        <v>918</v>
      </c>
      <c r="DM146" s="57">
        <v>1121</v>
      </c>
      <c r="DN146" s="57"/>
      <c r="DO146" s="57"/>
      <c r="DP146" s="57">
        <v>0</v>
      </c>
      <c r="DQ146" s="57">
        <v>0</v>
      </c>
      <c r="DR146" s="57">
        <v>538</v>
      </c>
      <c r="DS146" s="57">
        <v>615</v>
      </c>
      <c r="DT146" s="57">
        <v>289</v>
      </c>
      <c r="DU146" s="57">
        <v>353</v>
      </c>
      <c r="DV146" s="57"/>
      <c r="DW146" s="57"/>
      <c r="DX146" s="52">
        <f t="shared" si="175"/>
        <v>23986</v>
      </c>
      <c r="DY146" s="52">
        <f t="shared" si="176"/>
        <v>25765</v>
      </c>
      <c r="DZ146" s="52">
        <f t="shared" si="183"/>
        <v>74772</v>
      </c>
      <c r="EA146" s="52">
        <f t="shared" si="184"/>
        <v>81188</v>
      </c>
      <c r="EB146" s="57">
        <v>243</v>
      </c>
      <c r="EC146" s="57">
        <v>78</v>
      </c>
      <c r="ED146" s="57">
        <v>3068</v>
      </c>
      <c r="EE146" s="57">
        <v>4927</v>
      </c>
      <c r="EF146" s="57">
        <f t="shared" si="177"/>
        <v>3311</v>
      </c>
      <c r="EG146" s="57">
        <f t="shared" si="178"/>
        <v>5005</v>
      </c>
      <c r="EH146" s="57">
        <f t="shared" si="179"/>
        <v>78083</v>
      </c>
      <c r="EI146" s="57">
        <f t="shared" si="180"/>
        <v>86193</v>
      </c>
      <c r="EJ146" s="35">
        <f t="shared" si="181"/>
        <v>164276</v>
      </c>
      <c r="EL146" s="37">
        <v>186</v>
      </c>
      <c r="EM146" s="38">
        <f t="shared" si="182"/>
        <v>164462</v>
      </c>
    </row>
    <row r="147" spans="1:143" ht="18" customHeight="1">
      <c r="A147" s="26" t="s">
        <v>4</v>
      </c>
      <c r="B147" s="50"/>
      <c r="C147" s="50"/>
      <c r="D147" s="50"/>
      <c r="E147" s="50"/>
      <c r="F147" s="50">
        <v>10688</v>
      </c>
      <c r="G147" s="50">
        <v>10459</v>
      </c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1">
        <v>842</v>
      </c>
      <c r="U147" s="50">
        <v>781</v>
      </c>
      <c r="V147" s="50"/>
      <c r="W147" s="50"/>
      <c r="X147" s="50">
        <v>1153</v>
      </c>
      <c r="Y147" s="50">
        <v>1236</v>
      </c>
      <c r="Z147" s="50"/>
      <c r="AA147" s="50"/>
      <c r="AB147" s="50"/>
      <c r="AC147" s="50"/>
      <c r="AD147" s="50">
        <v>8778</v>
      </c>
      <c r="AE147" s="50">
        <v>8820</v>
      </c>
      <c r="AF147" s="50">
        <v>4554</v>
      </c>
      <c r="AG147" s="50">
        <v>4666</v>
      </c>
      <c r="AH147" s="50">
        <v>3197</v>
      </c>
      <c r="AI147" s="50">
        <v>3147</v>
      </c>
      <c r="AJ147" s="50"/>
      <c r="AK147" s="50"/>
      <c r="AL147" s="50">
        <v>2298</v>
      </c>
      <c r="AM147" s="50">
        <v>2147</v>
      </c>
      <c r="AN147" s="50">
        <v>2414</v>
      </c>
      <c r="AO147" s="50">
        <v>2690</v>
      </c>
      <c r="AP147" s="50">
        <v>2915</v>
      </c>
      <c r="AQ147" s="50">
        <v>2944</v>
      </c>
      <c r="AR147" s="50">
        <v>1976</v>
      </c>
      <c r="AS147" s="50">
        <v>2003</v>
      </c>
      <c r="AT147" s="50">
        <v>1664</v>
      </c>
      <c r="AU147" s="50">
        <v>1582</v>
      </c>
      <c r="AV147" s="50">
        <v>2528</v>
      </c>
      <c r="AW147" s="50">
        <v>2573</v>
      </c>
      <c r="AX147" s="50">
        <v>1233</v>
      </c>
      <c r="AY147" s="50">
        <v>1217</v>
      </c>
      <c r="AZ147" s="50">
        <v>1635</v>
      </c>
      <c r="BA147" s="50">
        <v>1759</v>
      </c>
      <c r="BB147" s="50">
        <v>739</v>
      </c>
      <c r="BC147" s="50">
        <v>549</v>
      </c>
      <c r="BD147" s="50">
        <v>857</v>
      </c>
      <c r="BE147" s="50">
        <v>780</v>
      </c>
      <c r="BF147" s="50">
        <v>1194</v>
      </c>
      <c r="BG147" s="50">
        <v>1138</v>
      </c>
      <c r="BH147" s="50">
        <v>1164</v>
      </c>
      <c r="BI147" s="50">
        <v>1090</v>
      </c>
      <c r="BJ147" s="50"/>
      <c r="BK147" s="50"/>
      <c r="BL147" s="50">
        <v>1392</v>
      </c>
      <c r="BM147" s="50">
        <v>1479</v>
      </c>
      <c r="BN147" s="50">
        <v>2632</v>
      </c>
      <c r="BO147" s="50">
        <v>2425</v>
      </c>
      <c r="BP147" s="50"/>
      <c r="BQ147" s="50"/>
      <c r="BR147" s="50"/>
      <c r="BS147" s="50"/>
      <c r="BT147" s="50"/>
      <c r="BU147" s="50"/>
      <c r="BV147" s="50">
        <v>4989</v>
      </c>
      <c r="BW147" s="50">
        <v>4873</v>
      </c>
      <c r="BX147" s="50"/>
      <c r="BY147" s="50"/>
      <c r="BZ147" s="50">
        <v>2515</v>
      </c>
      <c r="CA147" s="50">
        <v>2407</v>
      </c>
      <c r="CB147" s="50"/>
      <c r="CC147" s="50"/>
      <c r="CD147" s="50">
        <v>3397</v>
      </c>
      <c r="CE147" s="50">
        <v>3101</v>
      </c>
      <c r="CF147" s="50"/>
      <c r="CG147" s="50"/>
      <c r="CH147" s="50"/>
      <c r="CI147" s="50"/>
      <c r="CJ147" s="50">
        <v>1665</v>
      </c>
      <c r="CK147" s="50">
        <v>1528</v>
      </c>
      <c r="CL147" s="50">
        <v>5932</v>
      </c>
      <c r="CM147" s="50">
        <v>5177</v>
      </c>
      <c r="CN147" s="50">
        <v>1083</v>
      </c>
      <c r="CO147" s="50">
        <v>1258</v>
      </c>
      <c r="CP147" s="50">
        <v>3154</v>
      </c>
      <c r="CQ147" s="50">
        <v>2647</v>
      </c>
      <c r="CR147" s="50">
        <v>1797</v>
      </c>
      <c r="CS147" s="50">
        <v>1721</v>
      </c>
      <c r="CT147" s="50">
        <v>0</v>
      </c>
      <c r="CU147" s="50">
        <v>0</v>
      </c>
      <c r="CV147" s="50">
        <v>1292</v>
      </c>
      <c r="CW147" s="50">
        <v>1157</v>
      </c>
      <c r="CX147" s="50">
        <v>1098</v>
      </c>
      <c r="CY147" s="50">
        <v>1037</v>
      </c>
      <c r="CZ147" s="50">
        <v>623</v>
      </c>
      <c r="DA147" s="50">
        <v>551</v>
      </c>
      <c r="DB147" s="50">
        <v>172</v>
      </c>
      <c r="DC147" s="50">
        <v>153</v>
      </c>
      <c r="DD147" s="50"/>
      <c r="DE147" s="50"/>
      <c r="DF147" s="50">
        <v>694</v>
      </c>
      <c r="DG147" s="50">
        <v>697</v>
      </c>
      <c r="DH147" s="50">
        <v>1013</v>
      </c>
      <c r="DI147" s="50">
        <v>1049</v>
      </c>
      <c r="DJ147" s="50">
        <v>788</v>
      </c>
      <c r="DK147" s="50">
        <v>695</v>
      </c>
      <c r="DL147" s="50">
        <v>0</v>
      </c>
      <c r="DM147" s="50">
        <v>0</v>
      </c>
      <c r="DN147" s="50"/>
      <c r="DO147" s="50"/>
      <c r="DP147" s="50">
        <v>0</v>
      </c>
      <c r="DQ147" s="50">
        <v>0</v>
      </c>
      <c r="DR147" s="50">
        <v>842</v>
      </c>
      <c r="DS147" s="50">
        <v>746</v>
      </c>
      <c r="DT147" s="50">
        <v>692</v>
      </c>
      <c r="DU147" s="50">
        <v>573</v>
      </c>
      <c r="DV147" s="50"/>
      <c r="DW147" s="50"/>
      <c r="DX147" s="50">
        <f t="shared" si="175"/>
        <v>29542</v>
      </c>
      <c r="DY147" s="50">
        <f t="shared" si="176"/>
        <v>29049</v>
      </c>
      <c r="DZ147" s="50">
        <f t="shared" si="183"/>
        <v>85599</v>
      </c>
      <c r="EA147" s="50">
        <f t="shared" si="184"/>
        <v>82855</v>
      </c>
      <c r="EB147" s="50">
        <v>457</v>
      </c>
      <c r="EC147" s="50">
        <v>322</v>
      </c>
      <c r="ED147" s="50">
        <v>7499</v>
      </c>
      <c r="EE147" s="50">
        <v>7535</v>
      </c>
      <c r="EF147" s="50">
        <f t="shared" si="177"/>
        <v>7956</v>
      </c>
      <c r="EG147" s="50">
        <f t="shared" si="178"/>
        <v>7857</v>
      </c>
      <c r="EH147" s="50">
        <f t="shared" si="179"/>
        <v>93555</v>
      </c>
      <c r="EI147" s="50">
        <f t="shared" si="180"/>
        <v>90712</v>
      </c>
      <c r="EJ147" s="28">
        <f t="shared" si="181"/>
        <v>184267</v>
      </c>
      <c r="EK147" s="40"/>
      <c r="EL147" s="30">
        <v>0</v>
      </c>
      <c r="EM147" s="31">
        <f t="shared" si="182"/>
        <v>184267</v>
      </c>
    </row>
    <row r="148" spans="1:143" ht="18" customHeight="1">
      <c r="A148" s="41" t="s">
        <v>5</v>
      </c>
      <c r="B148" s="57"/>
      <c r="C148" s="57"/>
      <c r="D148" s="57"/>
      <c r="E148" s="57"/>
      <c r="F148" s="57">
        <v>11334</v>
      </c>
      <c r="G148" s="57">
        <v>11628</v>
      </c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8">
        <v>831</v>
      </c>
      <c r="U148" s="57">
        <v>886</v>
      </c>
      <c r="V148" s="57"/>
      <c r="W148" s="57"/>
      <c r="X148" s="57">
        <v>1097</v>
      </c>
      <c r="Y148" s="57">
        <v>1336</v>
      </c>
      <c r="Z148" s="57"/>
      <c r="AA148" s="57"/>
      <c r="AB148" s="57"/>
      <c r="AC148" s="57"/>
      <c r="AD148" s="57">
        <v>8641</v>
      </c>
      <c r="AE148" s="57">
        <v>8644</v>
      </c>
      <c r="AF148" s="57">
        <v>3701</v>
      </c>
      <c r="AG148" s="57">
        <v>3737</v>
      </c>
      <c r="AH148" s="57">
        <v>3090</v>
      </c>
      <c r="AI148" s="57">
        <v>2944</v>
      </c>
      <c r="AJ148" s="57"/>
      <c r="AK148" s="57"/>
      <c r="AL148" s="57">
        <v>2368</v>
      </c>
      <c r="AM148" s="57">
        <v>2620</v>
      </c>
      <c r="AN148" s="57">
        <v>2632</v>
      </c>
      <c r="AO148" s="57">
        <v>2726</v>
      </c>
      <c r="AP148" s="57">
        <v>2570</v>
      </c>
      <c r="AQ148" s="57">
        <v>2758</v>
      </c>
      <c r="AR148" s="57">
        <v>1849</v>
      </c>
      <c r="AS148" s="57">
        <v>1812</v>
      </c>
      <c r="AT148" s="57">
        <v>1805</v>
      </c>
      <c r="AU148" s="57">
        <v>1789</v>
      </c>
      <c r="AV148" s="57">
        <v>2174</v>
      </c>
      <c r="AW148" s="57">
        <v>2579</v>
      </c>
      <c r="AX148" s="57">
        <v>1284</v>
      </c>
      <c r="AY148" s="57">
        <v>1352</v>
      </c>
      <c r="AZ148" s="57">
        <v>1358</v>
      </c>
      <c r="BA148" s="57">
        <v>1670</v>
      </c>
      <c r="BB148" s="57">
        <v>0</v>
      </c>
      <c r="BC148" s="57">
        <v>0</v>
      </c>
      <c r="BD148" s="57">
        <v>0</v>
      </c>
      <c r="BE148" s="57">
        <v>0</v>
      </c>
      <c r="BF148" s="57">
        <v>893</v>
      </c>
      <c r="BG148" s="57">
        <v>868</v>
      </c>
      <c r="BH148" s="57">
        <v>1355</v>
      </c>
      <c r="BI148" s="57">
        <v>1197</v>
      </c>
      <c r="BJ148" s="57">
        <v>267</v>
      </c>
      <c r="BK148" s="57">
        <v>417</v>
      </c>
      <c r="BL148" s="57">
        <v>1790</v>
      </c>
      <c r="BM148" s="57">
        <v>1910</v>
      </c>
      <c r="BN148" s="57">
        <v>2805</v>
      </c>
      <c r="BO148" s="57">
        <v>2816</v>
      </c>
      <c r="BP148" s="57"/>
      <c r="BQ148" s="57"/>
      <c r="BR148" s="57"/>
      <c r="BS148" s="57"/>
      <c r="BT148" s="57"/>
      <c r="BU148" s="57"/>
      <c r="BV148" s="57">
        <v>4729</v>
      </c>
      <c r="BW148" s="57">
        <v>5246</v>
      </c>
      <c r="BX148" s="57"/>
      <c r="BY148" s="57"/>
      <c r="BZ148" s="57">
        <v>2102</v>
      </c>
      <c r="CA148" s="57">
        <v>2100</v>
      </c>
      <c r="CB148" s="57"/>
      <c r="CC148" s="57"/>
      <c r="CD148" s="57">
        <v>3439</v>
      </c>
      <c r="CE148" s="57">
        <v>3435</v>
      </c>
      <c r="CF148" s="57"/>
      <c r="CG148" s="57"/>
      <c r="CH148" s="57"/>
      <c r="CI148" s="57"/>
      <c r="CJ148" s="57">
        <v>1764</v>
      </c>
      <c r="CK148" s="57">
        <v>1646</v>
      </c>
      <c r="CL148" s="57">
        <v>5377</v>
      </c>
      <c r="CM148" s="57">
        <v>4875</v>
      </c>
      <c r="CN148" s="57">
        <v>996</v>
      </c>
      <c r="CO148" s="57">
        <v>1314</v>
      </c>
      <c r="CP148" s="57">
        <v>3452</v>
      </c>
      <c r="CQ148" s="57">
        <v>2958</v>
      </c>
      <c r="CR148" s="57">
        <v>1173</v>
      </c>
      <c r="CS148" s="57">
        <v>1086</v>
      </c>
      <c r="CT148" s="57">
        <v>0</v>
      </c>
      <c r="CU148" s="57">
        <v>0</v>
      </c>
      <c r="CV148" s="57">
        <v>905</v>
      </c>
      <c r="CW148" s="57">
        <v>1321</v>
      </c>
      <c r="CX148" s="57">
        <v>638</v>
      </c>
      <c r="CY148" s="57">
        <v>746</v>
      </c>
      <c r="CZ148" s="57">
        <v>829</v>
      </c>
      <c r="DA148" s="57">
        <v>646</v>
      </c>
      <c r="DB148" s="57">
        <v>117</v>
      </c>
      <c r="DC148" s="57">
        <v>97</v>
      </c>
      <c r="DD148" s="57"/>
      <c r="DE148" s="57"/>
      <c r="DF148" s="57">
        <v>0</v>
      </c>
      <c r="DG148" s="57">
        <v>0</v>
      </c>
      <c r="DH148" s="57">
        <v>0</v>
      </c>
      <c r="DI148" s="57">
        <v>0</v>
      </c>
      <c r="DJ148" s="57">
        <v>0</v>
      </c>
      <c r="DK148" s="57">
        <v>0</v>
      </c>
      <c r="DL148" s="57">
        <v>0</v>
      </c>
      <c r="DM148" s="57">
        <v>0</v>
      </c>
      <c r="DN148" s="57"/>
      <c r="DO148" s="57"/>
      <c r="DP148" s="57">
        <v>0</v>
      </c>
      <c r="DQ148" s="57">
        <v>0</v>
      </c>
      <c r="DR148" s="57">
        <v>0</v>
      </c>
      <c r="DS148" s="57">
        <v>0</v>
      </c>
      <c r="DT148" s="57">
        <v>0</v>
      </c>
      <c r="DU148" s="57">
        <v>0</v>
      </c>
      <c r="DV148" s="57"/>
      <c r="DW148" s="57"/>
      <c r="DX148" s="52">
        <f t="shared" si="175"/>
        <v>28333</v>
      </c>
      <c r="DY148" s="52">
        <f t="shared" si="176"/>
        <v>29044</v>
      </c>
      <c r="DZ148" s="52">
        <f t="shared" si="183"/>
        <v>77365</v>
      </c>
      <c r="EA148" s="52">
        <f t="shared" si="184"/>
        <v>79159</v>
      </c>
      <c r="EB148" s="57">
        <v>56</v>
      </c>
      <c r="EC148" s="57">
        <v>161</v>
      </c>
      <c r="ED148" s="57">
        <v>8479</v>
      </c>
      <c r="EE148" s="57">
        <v>10979</v>
      </c>
      <c r="EF148" s="57">
        <f t="shared" si="177"/>
        <v>8535</v>
      </c>
      <c r="EG148" s="57">
        <f t="shared" si="178"/>
        <v>11140</v>
      </c>
      <c r="EH148" s="57">
        <f t="shared" si="179"/>
        <v>85900</v>
      </c>
      <c r="EI148" s="57">
        <f t="shared" si="180"/>
        <v>90299</v>
      </c>
      <c r="EJ148" s="35">
        <f t="shared" si="181"/>
        <v>176199</v>
      </c>
      <c r="EL148" s="37">
        <v>515</v>
      </c>
      <c r="EM148" s="38">
        <f t="shared" si="182"/>
        <v>176714</v>
      </c>
    </row>
    <row r="149" spans="1:143" ht="18" customHeight="1">
      <c r="A149" s="26" t="s">
        <v>6</v>
      </c>
      <c r="B149" s="50"/>
      <c r="C149" s="50"/>
      <c r="D149" s="50"/>
      <c r="E149" s="50"/>
      <c r="F149" s="50">
        <v>12195</v>
      </c>
      <c r="G149" s="50">
        <v>11785</v>
      </c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1">
        <v>356</v>
      </c>
      <c r="U149" s="50">
        <v>337</v>
      </c>
      <c r="V149" s="50"/>
      <c r="W149" s="50"/>
      <c r="X149" s="50">
        <v>1419</v>
      </c>
      <c r="Y149" s="50">
        <v>1366</v>
      </c>
      <c r="Z149" s="50"/>
      <c r="AA149" s="50"/>
      <c r="AB149" s="50"/>
      <c r="AC149" s="50"/>
      <c r="AD149" s="50">
        <v>9518</v>
      </c>
      <c r="AE149" s="50">
        <v>9076</v>
      </c>
      <c r="AF149" s="50">
        <v>3484</v>
      </c>
      <c r="AG149" s="50">
        <v>3684</v>
      </c>
      <c r="AH149" s="50">
        <v>2715</v>
      </c>
      <c r="AI149" s="50">
        <v>2624</v>
      </c>
      <c r="AJ149" s="50"/>
      <c r="AK149" s="50"/>
      <c r="AL149" s="50">
        <v>2409</v>
      </c>
      <c r="AM149" s="50">
        <v>2464</v>
      </c>
      <c r="AN149" s="50">
        <v>2666</v>
      </c>
      <c r="AO149" s="50">
        <v>2524</v>
      </c>
      <c r="AP149" s="50">
        <v>2586</v>
      </c>
      <c r="AQ149" s="50">
        <v>2661</v>
      </c>
      <c r="AR149" s="50">
        <v>2138</v>
      </c>
      <c r="AS149" s="50">
        <v>1917</v>
      </c>
      <c r="AT149" s="50">
        <v>2151</v>
      </c>
      <c r="AU149" s="50">
        <v>1942</v>
      </c>
      <c r="AV149" s="50">
        <v>2373</v>
      </c>
      <c r="AW149" s="50">
        <v>2508</v>
      </c>
      <c r="AX149" s="50">
        <v>2056</v>
      </c>
      <c r="AY149" s="50">
        <v>2056</v>
      </c>
      <c r="AZ149" s="50">
        <v>2051</v>
      </c>
      <c r="BA149" s="50">
        <v>2112</v>
      </c>
      <c r="BB149" s="50">
        <v>0</v>
      </c>
      <c r="BC149" s="50">
        <v>0</v>
      </c>
      <c r="BD149" s="50">
        <v>0</v>
      </c>
      <c r="BE149" s="50">
        <v>0</v>
      </c>
      <c r="BF149" s="50">
        <v>1403</v>
      </c>
      <c r="BG149" s="50">
        <v>1325</v>
      </c>
      <c r="BH149" s="50">
        <v>1920</v>
      </c>
      <c r="BI149" s="50">
        <v>1867</v>
      </c>
      <c r="BJ149" s="50">
        <v>552</v>
      </c>
      <c r="BK149" s="50">
        <v>584</v>
      </c>
      <c r="BL149" s="50">
        <v>2381</v>
      </c>
      <c r="BM149" s="50">
        <v>2268</v>
      </c>
      <c r="BN149" s="50">
        <v>3191</v>
      </c>
      <c r="BO149" s="50">
        <v>2756</v>
      </c>
      <c r="BP149" s="50"/>
      <c r="BQ149" s="50"/>
      <c r="BR149" s="50"/>
      <c r="BS149" s="50"/>
      <c r="BT149" s="50"/>
      <c r="BU149" s="50"/>
      <c r="BV149" s="50">
        <v>5498</v>
      </c>
      <c r="BW149" s="50">
        <v>5477</v>
      </c>
      <c r="BX149" s="50"/>
      <c r="BY149" s="50"/>
      <c r="BZ149" s="50">
        <v>2591</v>
      </c>
      <c r="CA149" s="50">
        <v>2722</v>
      </c>
      <c r="CB149" s="50">
        <v>2079</v>
      </c>
      <c r="CC149" s="50">
        <v>2116</v>
      </c>
      <c r="CD149" s="50">
        <v>3412</v>
      </c>
      <c r="CE149" s="50">
        <v>3294</v>
      </c>
      <c r="CF149" s="50"/>
      <c r="CG149" s="50"/>
      <c r="CH149" s="50"/>
      <c r="CI149" s="50"/>
      <c r="CJ149" s="50">
        <v>1656</v>
      </c>
      <c r="CK149" s="50">
        <v>1393</v>
      </c>
      <c r="CL149" s="50">
        <v>5287</v>
      </c>
      <c r="CM149" s="50">
        <v>4392</v>
      </c>
      <c r="CN149" s="50">
        <v>952</v>
      </c>
      <c r="CO149" s="50">
        <v>1083</v>
      </c>
      <c r="CP149" s="50">
        <v>3583</v>
      </c>
      <c r="CQ149" s="50">
        <v>3084</v>
      </c>
      <c r="CR149" s="50">
        <v>1615</v>
      </c>
      <c r="CS149" s="50">
        <v>1435</v>
      </c>
      <c r="CT149" s="50">
        <v>0</v>
      </c>
      <c r="CU149" s="50">
        <v>0</v>
      </c>
      <c r="CV149" s="50">
        <v>1555</v>
      </c>
      <c r="CW149" s="50">
        <v>1462</v>
      </c>
      <c r="CX149" s="50">
        <v>1060</v>
      </c>
      <c r="CY149" s="50">
        <v>1003</v>
      </c>
      <c r="CZ149" s="50">
        <v>1059</v>
      </c>
      <c r="DA149" s="50">
        <v>1000</v>
      </c>
      <c r="DB149" s="50">
        <v>198</v>
      </c>
      <c r="DC149" s="50">
        <v>179</v>
      </c>
      <c r="DD149" s="50"/>
      <c r="DE149" s="50"/>
      <c r="DF149" s="50">
        <v>0</v>
      </c>
      <c r="DG149" s="50">
        <v>0</v>
      </c>
      <c r="DH149" s="50">
        <v>0</v>
      </c>
      <c r="DI149" s="50">
        <v>0</v>
      </c>
      <c r="DJ149" s="50">
        <v>0</v>
      </c>
      <c r="DK149" s="50">
        <v>0</v>
      </c>
      <c r="DL149" s="50">
        <v>0</v>
      </c>
      <c r="DM149" s="50">
        <v>0</v>
      </c>
      <c r="DN149" s="50"/>
      <c r="DO149" s="50"/>
      <c r="DP149" s="50">
        <v>0</v>
      </c>
      <c r="DQ149" s="50">
        <v>0</v>
      </c>
      <c r="DR149" s="50">
        <v>0</v>
      </c>
      <c r="DS149" s="50">
        <v>0</v>
      </c>
      <c r="DT149" s="50">
        <v>0</v>
      </c>
      <c r="DU149" s="50">
        <v>0</v>
      </c>
      <c r="DV149" s="50"/>
      <c r="DW149" s="50"/>
      <c r="DX149" s="50">
        <f t="shared" si="175"/>
        <v>29593</v>
      </c>
      <c r="DY149" s="50">
        <f t="shared" si="176"/>
        <v>28614</v>
      </c>
      <c r="DZ149" s="50">
        <f t="shared" si="183"/>
        <v>88109</v>
      </c>
      <c r="EA149" s="50">
        <f t="shared" si="184"/>
        <v>84496</v>
      </c>
      <c r="EB149" s="50">
        <v>113</v>
      </c>
      <c r="EC149" s="50">
        <v>232</v>
      </c>
      <c r="ED149" s="50">
        <v>14480</v>
      </c>
      <c r="EE149" s="50">
        <v>14398</v>
      </c>
      <c r="EF149" s="50">
        <f t="shared" si="177"/>
        <v>14593</v>
      </c>
      <c r="EG149" s="50">
        <f t="shared" si="178"/>
        <v>14630</v>
      </c>
      <c r="EH149" s="50">
        <f t="shared" si="179"/>
        <v>102702</v>
      </c>
      <c r="EI149" s="50">
        <f t="shared" si="180"/>
        <v>99126</v>
      </c>
      <c r="EJ149" s="28">
        <f t="shared" si="181"/>
        <v>201828</v>
      </c>
      <c r="EL149" s="30">
        <v>231</v>
      </c>
      <c r="EM149" s="31">
        <f t="shared" si="182"/>
        <v>202059</v>
      </c>
    </row>
    <row r="150" spans="1:143" ht="18" customHeight="1">
      <c r="A150" s="41" t="s">
        <v>7</v>
      </c>
      <c r="B150" s="57"/>
      <c r="C150" s="57"/>
      <c r="D150" s="57"/>
      <c r="E150" s="57"/>
      <c r="F150" s="57">
        <f>11051+30</f>
        <v>11081</v>
      </c>
      <c r="G150" s="57">
        <f>11456+43</f>
        <v>11499</v>
      </c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8">
        <v>0</v>
      </c>
      <c r="U150" s="57">
        <v>0</v>
      </c>
      <c r="V150" s="57"/>
      <c r="W150" s="57"/>
      <c r="X150" s="57">
        <v>1178</v>
      </c>
      <c r="Y150" s="57">
        <v>1417</v>
      </c>
      <c r="Z150" s="69"/>
      <c r="AA150" s="69"/>
      <c r="AB150" s="57"/>
      <c r="AC150" s="57"/>
      <c r="AD150" s="69">
        <v>9018</v>
      </c>
      <c r="AE150" s="69">
        <v>8907</v>
      </c>
      <c r="AF150" s="69">
        <v>3469</v>
      </c>
      <c r="AG150" s="69">
        <v>3602</v>
      </c>
      <c r="AH150" s="69">
        <v>2801</v>
      </c>
      <c r="AI150" s="69">
        <v>2709</v>
      </c>
      <c r="AJ150" s="70"/>
      <c r="AK150" s="70"/>
      <c r="AL150" s="57">
        <v>2416</v>
      </c>
      <c r="AM150" s="57">
        <v>2711</v>
      </c>
      <c r="AN150" s="57">
        <v>2755</v>
      </c>
      <c r="AO150" s="57">
        <v>2848</v>
      </c>
      <c r="AP150" s="57">
        <v>2908</v>
      </c>
      <c r="AQ150" s="57">
        <v>2706</v>
      </c>
      <c r="AR150" s="57">
        <v>1999</v>
      </c>
      <c r="AS150" s="57">
        <v>1998</v>
      </c>
      <c r="AT150" s="57">
        <v>2073</v>
      </c>
      <c r="AU150" s="57">
        <v>1885</v>
      </c>
      <c r="AV150" s="57">
        <v>2774</v>
      </c>
      <c r="AW150" s="57">
        <v>2836</v>
      </c>
      <c r="AX150" s="57">
        <v>1683</v>
      </c>
      <c r="AY150" s="57">
        <v>1752</v>
      </c>
      <c r="AZ150" s="57">
        <v>1838</v>
      </c>
      <c r="BA150" s="57">
        <v>1818</v>
      </c>
      <c r="BB150" s="57">
        <v>0</v>
      </c>
      <c r="BC150" s="57">
        <v>0</v>
      </c>
      <c r="BD150" s="57">
        <v>0</v>
      </c>
      <c r="BE150" s="57">
        <v>0</v>
      </c>
      <c r="BF150" s="57">
        <v>1190</v>
      </c>
      <c r="BG150" s="57">
        <v>1289</v>
      </c>
      <c r="BH150" s="57">
        <v>1708</v>
      </c>
      <c r="BI150" s="57">
        <v>1925</v>
      </c>
      <c r="BJ150" s="57">
        <v>850</v>
      </c>
      <c r="BK150" s="57">
        <v>847</v>
      </c>
      <c r="BL150" s="69">
        <v>2385</v>
      </c>
      <c r="BM150" s="69">
        <v>2477</v>
      </c>
      <c r="BN150" s="69">
        <v>2996</v>
      </c>
      <c r="BO150" s="69">
        <v>3030</v>
      </c>
      <c r="BP150" s="57"/>
      <c r="BQ150" s="57"/>
      <c r="BR150" s="57"/>
      <c r="BS150" s="57"/>
      <c r="BT150" s="57"/>
      <c r="BU150" s="57"/>
      <c r="BV150" s="69">
        <v>5484</v>
      </c>
      <c r="BW150" s="69">
        <v>5431</v>
      </c>
      <c r="BX150" s="57"/>
      <c r="BY150" s="57"/>
      <c r="BZ150" s="57">
        <v>2334</v>
      </c>
      <c r="CA150" s="57">
        <v>2341</v>
      </c>
      <c r="CB150" s="57">
        <v>2113</v>
      </c>
      <c r="CC150" s="57">
        <v>2072</v>
      </c>
      <c r="CD150" s="69">
        <v>3319</v>
      </c>
      <c r="CE150" s="69">
        <v>3410</v>
      </c>
      <c r="CF150" s="57"/>
      <c r="CG150" s="57"/>
      <c r="CH150" s="57"/>
      <c r="CI150" s="57"/>
      <c r="CJ150" s="57">
        <v>1879</v>
      </c>
      <c r="CK150" s="57">
        <v>1705</v>
      </c>
      <c r="CL150" s="57">
        <v>4837</v>
      </c>
      <c r="CM150" s="57">
        <v>4989</v>
      </c>
      <c r="CN150" s="57">
        <v>696</v>
      </c>
      <c r="CO150" s="57">
        <v>1284</v>
      </c>
      <c r="CP150" s="57">
        <v>2915</v>
      </c>
      <c r="CQ150" s="57">
        <v>2951</v>
      </c>
      <c r="CR150" s="57">
        <v>1055</v>
      </c>
      <c r="CS150" s="57">
        <v>1170</v>
      </c>
      <c r="CT150" s="57">
        <v>0</v>
      </c>
      <c r="CU150" s="57">
        <v>0</v>
      </c>
      <c r="CV150" s="57">
        <v>1266</v>
      </c>
      <c r="CW150" s="57">
        <v>1401</v>
      </c>
      <c r="CX150" s="57">
        <v>1082</v>
      </c>
      <c r="CY150" s="57">
        <v>1105</v>
      </c>
      <c r="CZ150" s="57">
        <v>791</v>
      </c>
      <c r="DA150" s="57">
        <v>916</v>
      </c>
      <c r="DB150" s="57">
        <v>132</v>
      </c>
      <c r="DC150" s="57">
        <v>148</v>
      </c>
      <c r="DD150" s="57">
        <v>53</v>
      </c>
      <c r="DE150" s="57">
        <v>67</v>
      </c>
      <c r="DF150" s="57">
        <v>0</v>
      </c>
      <c r="DG150" s="57">
        <v>0</v>
      </c>
      <c r="DH150" s="57">
        <v>0</v>
      </c>
      <c r="DI150" s="57">
        <v>0</v>
      </c>
      <c r="DJ150" s="57">
        <v>0</v>
      </c>
      <c r="DK150" s="57">
        <v>0</v>
      </c>
      <c r="DL150" s="57">
        <v>0</v>
      </c>
      <c r="DM150" s="57">
        <v>0</v>
      </c>
      <c r="DN150" s="57"/>
      <c r="DO150" s="57"/>
      <c r="DP150" s="57">
        <v>0</v>
      </c>
      <c r="DQ150" s="57">
        <v>0</v>
      </c>
      <c r="DR150" s="57">
        <v>0</v>
      </c>
      <c r="DS150" s="57">
        <v>0</v>
      </c>
      <c r="DT150" s="57">
        <v>0</v>
      </c>
      <c r="DU150" s="57">
        <v>0</v>
      </c>
      <c r="DV150" s="57"/>
      <c r="DW150" s="57"/>
      <c r="DX150" s="52">
        <f t="shared" si="175"/>
        <v>28265</v>
      </c>
      <c r="DY150" s="52">
        <f t="shared" si="176"/>
        <v>28506</v>
      </c>
      <c r="DZ150" s="52">
        <f t="shared" si="183"/>
        <v>83078</v>
      </c>
      <c r="EA150" s="52">
        <f t="shared" si="184"/>
        <v>85246</v>
      </c>
      <c r="EB150" s="69">
        <v>111</v>
      </c>
      <c r="EC150" s="69">
        <v>128</v>
      </c>
      <c r="ED150" s="69">
        <v>13466</v>
      </c>
      <c r="EE150" s="69">
        <v>13442</v>
      </c>
      <c r="EF150" s="57">
        <f t="shared" si="177"/>
        <v>13577</v>
      </c>
      <c r="EG150" s="57">
        <f t="shared" si="178"/>
        <v>13570</v>
      </c>
      <c r="EH150" s="57">
        <f t="shared" si="179"/>
        <v>96655</v>
      </c>
      <c r="EI150" s="57">
        <f t="shared" si="180"/>
        <v>98816</v>
      </c>
      <c r="EJ150" s="35">
        <f t="shared" si="181"/>
        <v>195471</v>
      </c>
      <c r="EL150" s="37">
        <v>326</v>
      </c>
      <c r="EM150" s="38">
        <f t="shared" si="182"/>
        <v>195797</v>
      </c>
    </row>
    <row r="151" spans="1:143" ht="18" customHeight="1">
      <c r="A151" s="26" t="s">
        <v>8</v>
      </c>
      <c r="B151" s="50"/>
      <c r="C151" s="50"/>
      <c r="D151" s="50"/>
      <c r="E151" s="50"/>
      <c r="F151" s="73"/>
      <c r="G151" s="73"/>
      <c r="H151" s="73"/>
      <c r="I151" s="73"/>
      <c r="J151" s="73"/>
      <c r="K151" s="73"/>
      <c r="L151" s="73"/>
      <c r="M151" s="73"/>
      <c r="N151" s="87"/>
      <c r="O151" s="87"/>
      <c r="P151" s="87"/>
      <c r="Q151" s="87"/>
      <c r="R151" s="87"/>
      <c r="S151" s="87"/>
      <c r="T151" s="89"/>
      <c r="U151" s="73"/>
      <c r="V151" s="87"/>
      <c r="W151" s="87"/>
      <c r="X151" s="73"/>
      <c r="Y151" s="73"/>
      <c r="Z151" s="87"/>
      <c r="AA151" s="87"/>
      <c r="AB151" s="87"/>
      <c r="AC151" s="87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87"/>
      <c r="CG151" s="87"/>
      <c r="CH151" s="87"/>
      <c r="CI151" s="87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87">
        <f t="shared" si="175"/>
        <v>0</v>
      </c>
      <c r="DY151" s="87">
        <f t="shared" si="176"/>
        <v>0</v>
      </c>
      <c r="DZ151" s="50">
        <f t="shared" si="183"/>
        <v>0</v>
      </c>
      <c r="EA151" s="50">
        <f t="shared" si="184"/>
        <v>0</v>
      </c>
      <c r="EB151" s="73"/>
      <c r="EC151" s="73"/>
      <c r="ED151" s="73"/>
      <c r="EE151" s="73"/>
      <c r="EF151" s="73">
        <f t="shared" si="177"/>
        <v>0</v>
      </c>
      <c r="EG151" s="73">
        <f t="shared" si="178"/>
        <v>0</v>
      </c>
      <c r="EH151" s="73">
        <f t="shared" si="179"/>
        <v>0</v>
      </c>
      <c r="EI151" s="73">
        <f t="shared" si="180"/>
        <v>0</v>
      </c>
      <c r="EJ151" s="90">
        <f t="shared" si="181"/>
        <v>0</v>
      </c>
      <c r="EK151" s="88"/>
      <c r="EL151" s="74"/>
      <c r="EM151" s="91">
        <f t="shared" si="182"/>
        <v>0</v>
      </c>
    </row>
    <row r="152" spans="1:143" ht="18" customHeight="1">
      <c r="A152" s="41" t="s">
        <v>9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8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2"/>
      <c r="CM152" s="52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2"/>
      <c r="DK152" s="57"/>
      <c r="DL152" s="57"/>
      <c r="DM152" s="57"/>
      <c r="DN152" s="57"/>
      <c r="DO152" s="57"/>
      <c r="DP152" s="57"/>
      <c r="DQ152" s="57"/>
      <c r="DR152" s="57"/>
      <c r="DS152" s="57"/>
      <c r="DT152" s="57"/>
      <c r="DU152" s="57"/>
      <c r="DV152" s="57"/>
      <c r="DW152" s="57"/>
      <c r="DX152" s="52">
        <f t="shared" si="175"/>
        <v>0</v>
      </c>
      <c r="DY152" s="52">
        <f t="shared" si="176"/>
        <v>0</v>
      </c>
      <c r="DZ152" s="52">
        <f t="shared" si="183"/>
        <v>0</v>
      </c>
      <c r="EA152" s="52">
        <f t="shared" si="184"/>
        <v>0</v>
      </c>
      <c r="EB152" s="69"/>
      <c r="EC152" s="69"/>
      <c r="ED152" s="69"/>
      <c r="EE152" s="69"/>
      <c r="EF152" s="57">
        <f t="shared" si="177"/>
        <v>0</v>
      </c>
      <c r="EG152" s="57">
        <f t="shared" si="178"/>
        <v>0</v>
      </c>
      <c r="EH152" s="57">
        <f t="shared" si="179"/>
        <v>0</v>
      </c>
      <c r="EI152" s="57">
        <f t="shared" si="180"/>
        <v>0</v>
      </c>
      <c r="EJ152" s="35">
        <f t="shared" si="181"/>
        <v>0</v>
      </c>
      <c r="EK152" s="40"/>
      <c r="EL152" s="93"/>
      <c r="EM152" s="38">
        <f t="shared" si="182"/>
        <v>0</v>
      </c>
    </row>
    <row r="153" spans="1:143" ht="18" customHeight="1">
      <c r="A153" s="26" t="s">
        <v>10</v>
      </c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1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>
        <f t="shared" si="175"/>
        <v>0</v>
      </c>
      <c r="DY153" s="50">
        <f t="shared" si="176"/>
        <v>0</v>
      </c>
      <c r="DZ153" s="50">
        <f t="shared" si="183"/>
        <v>0</v>
      </c>
      <c r="EA153" s="50">
        <f t="shared" si="184"/>
        <v>0</v>
      </c>
      <c r="EB153" s="73"/>
      <c r="EC153" s="73"/>
      <c r="ED153" s="73"/>
      <c r="EE153" s="73"/>
      <c r="EF153" s="50">
        <f t="shared" si="177"/>
        <v>0</v>
      </c>
      <c r="EG153" s="50">
        <f t="shared" si="178"/>
        <v>0</v>
      </c>
      <c r="EH153" s="50">
        <f t="shared" si="179"/>
        <v>0</v>
      </c>
      <c r="EI153" s="50">
        <f t="shared" si="180"/>
        <v>0</v>
      </c>
      <c r="EJ153" s="28">
        <f t="shared" si="181"/>
        <v>0</v>
      </c>
      <c r="EK153" s="95"/>
      <c r="EL153" s="74"/>
      <c r="EM153" s="31">
        <f t="shared" si="182"/>
        <v>0</v>
      </c>
    </row>
    <row r="154" spans="1:143" ht="18" customHeight="1">
      <c r="A154" s="41" t="s">
        <v>11</v>
      </c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8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7"/>
      <c r="DG154" s="57"/>
      <c r="DH154" s="57"/>
      <c r="DI154" s="57"/>
      <c r="DJ154" s="57"/>
      <c r="DK154" s="57"/>
      <c r="DL154" s="57"/>
      <c r="DM154" s="57"/>
      <c r="DN154" s="57"/>
      <c r="DO154" s="57"/>
      <c r="DP154" s="57"/>
      <c r="DQ154" s="57"/>
      <c r="DR154" s="57"/>
      <c r="DS154" s="57"/>
      <c r="DT154" s="57"/>
      <c r="DU154" s="57"/>
      <c r="DV154" s="57"/>
      <c r="DW154" s="57"/>
      <c r="DX154" s="52">
        <f t="shared" si="175"/>
        <v>0</v>
      </c>
      <c r="DY154" s="52">
        <f t="shared" si="176"/>
        <v>0</v>
      </c>
      <c r="DZ154" s="52">
        <f t="shared" si="183"/>
        <v>0</v>
      </c>
      <c r="EA154" s="52">
        <f t="shared" si="184"/>
        <v>0</v>
      </c>
      <c r="EB154" s="57"/>
      <c r="EC154" s="57"/>
      <c r="ED154" s="57"/>
      <c r="EE154" s="57"/>
      <c r="EF154" s="57">
        <f t="shared" si="177"/>
        <v>0</v>
      </c>
      <c r="EG154" s="57">
        <f t="shared" si="178"/>
        <v>0</v>
      </c>
      <c r="EH154" s="57">
        <f t="shared" si="179"/>
        <v>0</v>
      </c>
      <c r="EI154" s="57">
        <f t="shared" si="180"/>
        <v>0</v>
      </c>
      <c r="EJ154" s="35">
        <f t="shared" si="181"/>
        <v>0</v>
      </c>
      <c r="EK154" s="96"/>
      <c r="EL154" s="37"/>
      <c r="EM154" s="38">
        <f t="shared" si="182"/>
        <v>0</v>
      </c>
    </row>
    <row r="155" spans="1:155" ht="18" customHeight="1" thickBot="1">
      <c r="A155" s="62">
        <v>2008</v>
      </c>
      <c r="B155" s="63">
        <f aca="true" t="shared" si="185" ref="B155:AG155">SUM(B143:B154)</f>
        <v>14369</v>
      </c>
      <c r="C155" s="63">
        <f t="shared" si="185"/>
        <v>14090</v>
      </c>
      <c r="D155" s="63">
        <f t="shared" si="185"/>
        <v>0</v>
      </c>
      <c r="E155" s="63">
        <f t="shared" si="185"/>
        <v>0</v>
      </c>
      <c r="F155" s="63">
        <f t="shared" si="185"/>
        <v>83371</v>
      </c>
      <c r="G155" s="63">
        <f t="shared" si="185"/>
        <v>83826</v>
      </c>
      <c r="H155" s="63">
        <f t="shared" si="185"/>
        <v>0</v>
      </c>
      <c r="I155" s="63">
        <f t="shared" si="185"/>
        <v>0</v>
      </c>
      <c r="J155" s="63">
        <f t="shared" si="185"/>
        <v>0</v>
      </c>
      <c r="K155" s="63">
        <f t="shared" si="185"/>
        <v>0</v>
      </c>
      <c r="L155" s="63">
        <f t="shared" si="185"/>
        <v>0</v>
      </c>
      <c r="M155" s="63">
        <f t="shared" si="185"/>
        <v>0</v>
      </c>
      <c r="N155" s="63">
        <f t="shared" si="185"/>
        <v>0</v>
      </c>
      <c r="O155" s="63">
        <f t="shared" si="185"/>
        <v>0</v>
      </c>
      <c r="P155" s="63">
        <f t="shared" si="185"/>
        <v>0</v>
      </c>
      <c r="Q155" s="63">
        <f t="shared" si="185"/>
        <v>0</v>
      </c>
      <c r="R155" s="63">
        <f t="shared" si="185"/>
        <v>0</v>
      </c>
      <c r="S155" s="63">
        <f t="shared" si="185"/>
        <v>0</v>
      </c>
      <c r="T155" s="63">
        <f t="shared" si="185"/>
        <v>3871</v>
      </c>
      <c r="U155" s="63">
        <f t="shared" si="185"/>
        <v>4195</v>
      </c>
      <c r="V155" s="63">
        <f t="shared" si="185"/>
        <v>0</v>
      </c>
      <c r="W155" s="63">
        <f t="shared" si="185"/>
        <v>0</v>
      </c>
      <c r="X155" s="63">
        <f t="shared" si="185"/>
        <v>7279</v>
      </c>
      <c r="Y155" s="63">
        <f t="shared" si="185"/>
        <v>9137</v>
      </c>
      <c r="Z155" s="63">
        <f t="shared" si="185"/>
        <v>0</v>
      </c>
      <c r="AA155" s="63">
        <f t="shared" si="185"/>
        <v>0</v>
      </c>
      <c r="AB155" s="63">
        <f t="shared" si="185"/>
        <v>0</v>
      </c>
      <c r="AC155" s="63">
        <f t="shared" si="185"/>
        <v>0</v>
      </c>
      <c r="AD155" s="63">
        <f t="shared" si="185"/>
        <v>67110</v>
      </c>
      <c r="AE155" s="63">
        <f t="shared" si="185"/>
        <v>67863</v>
      </c>
      <c r="AF155" s="63">
        <f t="shared" si="185"/>
        <v>28045</v>
      </c>
      <c r="AG155" s="63">
        <f t="shared" si="185"/>
        <v>29814</v>
      </c>
      <c r="AH155" s="63">
        <f aca="true" t="shared" si="186" ref="AH155:BY155">SUM(AH143:AH154)</f>
        <v>20886</v>
      </c>
      <c r="AI155" s="63">
        <f t="shared" si="186"/>
        <v>21298</v>
      </c>
      <c r="AJ155" s="63">
        <f t="shared" si="186"/>
        <v>0</v>
      </c>
      <c r="AK155" s="63">
        <f t="shared" si="186"/>
        <v>0</v>
      </c>
      <c r="AL155" s="63">
        <f t="shared" si="186"/>
        <v>16811</v>
      </c>
      <c r="AM155" s="63">
        <f t="shared" si="186"/>
        <v>17821</v>
      </c>
      <c r="AN155" s="63">
        <f t="shared" si="186"/>
        <v>16892</v>
      </c>
      <c r="AO155" s="63">
        <f t="shared" si="186"/>
        <v>18033</v>
      </c>
      <c r="AP155" s="63">
        <f t="shared" si="186"/>
        <v>23118</v>
      </c>
      <c r="AQ155" s="63">
        <f t="shared" si="186"/>
        <v>24219</v>
      </c>
      <c r="AR155" s="63">
        <f t="shared" si="186"/>
        <v>13313</v>
      </c>
      <c r="AS155" s="63">
        <f t="shared" si="186"/>
        <v>13905</v>
      </c>
      <c r="AT155" s="63">
        <f t="shared" si="186"/>
        <v>12867</v>
      </c>
      <c r="AU155" s="63">
        <f t="shared" si="186"/>
        <v>12751</v>
      </c>
      <c r="AV155" s="63">
        <f t="shared" si="186"/>
        <v>18402</v>
      </c>
      <c r="AW155" s="63">
        <f t="shared" si="186"/>
        <v>20058</v>
      </c>
      <c r="AX155" s="63">
        <f t="shared" si="186"/>
        <v>9567</v>
      </c>
      <c r="AY155" s="63">
        <f t="shared" si="186"/>
        <v>10173</v>
      </c>
      <c r="AZ155" s="63">
        <f aca="true" t="shared" si="187" ref="AZ155:BG155">SUM(AZ143:AZ154)</f>
        <v>10539</v>
      </c>
      <c r="BA155" s="63">
        <f t="shared" si="187"/>
        <v>11016</v>
      </c>
      <c r="BB155" s="63">
        <f t="shared" si="187"/>
        <v>2433</v>
      </c>
      <c r="BC155" s="63">
        <f t="shared" si="187"/>
        <v>2295</v>
      </c>
      <c r="BD155" s="63">
        <f t="shared" si="187"/>
        <v>3134</v>
      </c>
      <c r="BE155" s="63">
        <f t="shared" si="187"/>
        <v>3382</v>
      </c>
      <c r="BF155" s="63">
        <f t="shared" si="187"/>
        <v>6176</v>
      </c>
      <c r="BG155" s="63">
        <f t="shared" si="187"/>
        <v>6228</v>
      </c>
      <c r="BH155" s="63">
        <f>SUM(BH143:BH154)</f>
        <v>7070</v>
      </c>
      <c r="BI155" s="63">
        <f>SUM(BI143:BI154)</f>
        <v>7176</v>
      </c>
      <c r="BJ155" s="63">
        <f>SUM(BJ143:BJ154)</f>
        <v>1669</v>
      </c>
      <c r="BK155" s="63">
        <f>SUM(BK143:BK154)</f>
        <v>1848</v>
      </c>
      <c r="BL155" s="63">
        <f t="shared" si="186"/>
        <v>13274</v>
      </c>
      <c r="BM155" s="63">
        <f t="shared" si="186"/>
        <v>14316</v>
      </c>
      <c r="BN155" s="63">
        <f t="shared" si="186"/>
        <v>19681</v>
      </c>
      <c r="BO155" s="63">
        <f t="shared" si="186"/>
        <v>18614</v>
      </c>
      <c r="BP155" s="63">
        <f t="shared" si="186"/>
        <v>0</v>
      </c>
      <c r="BQ155" s="63">
        <f t="shared" si="186"/>
        <v>0</v>
      </c>
      <c r="BR155" s="63">
        <f t="shared" si="186"/>
        <v>0</v>
      </c>
      <c r="BS155" s="63">
        <f t="shared" si="186"/>
        <v>0</v>
      </c>
      <c r="BT155" s="63">
        <f t="shared" si="186"/>
        <v>0</v>
      </c>
      <c r="BU155" s="63">
        <f t="shared" si="186"/>
        <v>0</v>
      </c>
      <c r="BV155" s="63">
        <f t="shared" si="186"/>
        <v>35977</v>
      </c>
      <c r="BW155" s="63">
        <f t="shared" si="186"/>
        <v>37891</v>
      </c>
      <c r="BX155" s="63">
        <f t="shared" si="186"/>
        <v>0</v>
      </c>
      <c r="BY155" s="63">
        <f t="shared" si="186"/>
        <v>0</v>
      </c>
      <c r="BZ155" s="63">
        <f aca="true" t="shared" si="188" ref="BZ155:DM155">SUM(BZ143:BZ154)</f>
        <v>17020</v>
      </c>
      <c r="CA155" s="63">
        <f t="shared" si="188"/>
        <v>17775</v>
      </c>
      <c r="CB155" s="63">
        <f>SUM(CB143:CB154)</f>
        <v>4192</v>
      </c>
      <c r="CC155" s="63">
        <f>SUM(CC143:CC154)</f>
        <v>4188</v>
      </c>
      <c r="CD155" s="63">
        <f t="shared" si="188"/>
        <v>24022</v>
      </c>
      <c r="CE155" s="63">
        <f t="shared" si="188"/>
        <v>24266</v>
      </c>
      <c r="CF155" s="63">
        <f t="shared" si="188"/>
        <v>0</v>
      </c>
      <c r="CG155" s="63">
        <f t="shared" si="188"/>
        <v>0</v>
      </c>
      <c r="CH155" s="63">
        <f t="shared" si="188"/>
        <v>0</v>
      </c>
      <c r="CI155" s="63">
        <f t="shared" si="188"/>
        <v>0</v>
      </c>
      <c r="CJ155" s="63">
        <f>SUM(CJ143:CJ154)</f>
        <v>8413</v>
      </c>
      <c r="CK155" s="63">
        <f>SUM(CK143:CK154)</f>
        <v>7775</v>
      </c>
      <c r="CL155" s="63">
        <f t="shared" si="188"/>
        <v>42803</v>
      </c>
      <c r="CM155" s="63">
        <f t="shared" si="188"/>
        <v>42437</v>
      </c>
      <c r="CN155" s="63">
        <f>SUM(CN143:CN154)</f>
        <v>4483</v>
      </c>
      <c r="CO155" s="63">
        <f>SUM(CO143:CO154)</f>
        <v>6277</v>
      </c>
      <c r="CP155" s="63">
        <f t="shared" si="188"/>
        <v>24942</v>
      </c>
      <c r="CQ155" s="63">
        <f t="shared" si="188"/>
        <v>23501</v>
      </c>
      <c r="CR155" s="63">
        <f t="shared" si="188"/>
        <v>10760</v>
      </c>
      <c r="CS155" s="63">
        <f t="shared" si="188"/>
        <v>10495</v>
      </c>
      <c r="CT155" s="63">
        <f t="shared" si="188"/>
        <v>2277</v>
      </c>
      <c r="CU155" s="63">
        <f t="shared" si="188"/>
        <v>2849</v>
      </c>
      <c r="CV155" s="63">
        <f t="shared" si="188"/>
        <v>7893</v>
      </c>
      <c r="CW155" s="63">
        <f t="shared" si="188"/>
        <v>8787</v>
      </c>
      <c r="CX155" s="63">
        <f t="shared" si="188"/>
        <v>7705</v>
      </c>
      <c r="CY155" s="63">
        <f t="shared" si="188"/>
        <v>8155</v>
      </c>
      <c r="CZ155" s="63">
        <f t="shared" si="188"/>
        <v>4013</v>
      </c>
      <c r="DA155" s="63">
        <f t="shared" si="188"/>
        <v>3706</v>
      </c>
      <c r="DB155" s="63">
        <f t="shared" si="188"/>
        <v>1051</v>
      </c>
      <c r="DC155" s="63">
        <f t="shared" si="188"/>
        <v>1035</v>
      </c>
      <c r="DD155" s="63">
        <f>SUM(DD143:DD154)</f>
        <v>53</v>
      </c>
      <c r="DE155" s="63">
        <f>SUM(DE143:DE154)</f>
        <v>67</v>
      </c>
      <c r="DF155" s="63">
        <f t="shared" si="188"/>
        <v>9044</v>
      </c>
      <c r="DG155" s="63">
        <f t="shared" si="188"/>
        <v>11763</v>
      </c>
      <c r="DH155" s="63">
        <f t="shared" si="188"/>
        <v>7451</v>
      </c>
      <c r="DI155" s="63">
        <f t="shared" si="188"/>
        <v>7672</v>
      </c>
      <c r="DJ155" s="63">
        <f t="shared" si="188"/>
        <v>4575</v>
      </c>
      <c r="DK155" s="63">
        <f t="shared" si="188"/>
        <v>4806</v>
      </c>
      <c r="DL155" s="63">
        <f t="shared" si="188"/>
        <v>4223</v>
      </c>
      <c r="DM155" s="63">
        <f t="shared" si="188"/>
        <v>5105</v>
      </c>
      <c r="DN155" s="63">
        <f aca="true" t="shared" si="189" ref="DN155:EJ155">SUM(DN143:DN154)</f>
        <v>0</v>
      </c>
      <c r="DO155" s="63">
        <f t="shared" si="189"/>
        <v>0</v>
      </c>
      <c r="DP155" s="63">
        <f t="shared" si="189"/>
        <v>133</v>
      </c>
      <c r="DQ155" s="63">
        <f t="shared" si="189"/>
        <v>193</v>
      </c>
      <c r="DR155" s="63">
        <f>SUM(DR143:DR154)</f>
        <v>1380</v>
      </c>
      <c r="DS155" s="63">
        <f>SUM(DS143:DS154)</f>
        <v>1361</v>
      </c>
      <c r="DT155" s="63">
        <f>SUM(DT143:DT154)</f>
        <v>981</v>
      </c>
      <c r="DU155" s="63">
        <f>SUM(DU143:DU154)</f>
        <v>926</v>
      </c>
      <c r="DV155" s="63">
        <f t="shared" si="189"/>
        <v>0</v>
      </c>
      <c r="DW155" s="63">
        <f t="shared" si="189"/>
        <v>0</v>
      </c>
      <c r="DX155" s="63">
        <f t="shared" si="189"/>
        <v>206871</v>
      </c>
      <c r="DY155" s="63">
        <f t="shared" si="189"/>
        <v>213078</v>
      </c>
      <c r="DZ155" s="63">
        <f t="shared" si="189"/>
        <v>608899</v>
      </c>
      <c r="EA155" s="63">
        <f t="shared" si="189"/>
        <v>628998</v>
      </c>
      <c r="EB155" s="63">
        <f t="shared" si="189"/>
        <v>1249</v>
      </c>
      <c r="EC155" s="63">
        <f t="shared" si="189"/>
        <v>1218</v>
      </c>
      <c r="ED155" s="63">
        <f t="shared" si="189"/>
        <v>54970</v>
      </c>
      <c r="EE155" s="63">
        <f t="shared" si="189"/>
        <v>59389</v>
      </c>
      <c r="EF155" s="63">
        <f t="shared" si="189"/>
        <v>56219</v>
      </c>
      <c r="EG155" s="63">
        <f t="shared" si="189"/>
        <v>60607</v>
      </c>
      <c r="EH155" s="63">
        <f t="shared" si="189"/>
        <v>665118</v>
      </c>
      <c r="EI155" s="63">
        <f t="shared" si="189"/>
        <v>689605</v>
      </c>
      <c r="EJ155" s="64">
        <f t="shared" si="189"/>
        <v>1354723</v>
      </c>
      <c r="EK155" s="29"/>
      <c r="EL155" s="65">
        <f>SUM(EL143:EL154)</f>
        <v>2245</v>
      </c>
      <c r="EM155" s="66">
        <f>SUM(EM143:EM154)</f>
        <v>1356968</v>
      </c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</row>
    <row r="156" spans="1:143" s="99" customFormat="1" ht="18" customHeight="1" thickTop="1">
      <c r="A156" s="97"/>
      <c r="B156" s="98"/>
      <c r="C156" s="98"/>
      <c r="D156" s="98"/>
      <c r="E156" s="98"/>
      <c r="F156" s="98"/>
      <c r="G156" s="98" t="s">
        <v>73</v>
      </c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 t="s">
        <v>74</v>
      </c>
      <c r="V156" s="98"/>
      <c r="W156" s="98"/>
      <c r="X156" s="98"/>
      <c r="Y156" s="98" t="s">
        <v>75</v>
      </c>
      <c r="Z156" s="98"/>
      <c r="AA156" s="98"/>
      <c r="AB156" s="98"/>
      <c r="AC156" s="98"/>
      <c r="AD156" s="98"/>
      <c r="AE156" s="98" t="s">
        <v>76</v>
      </c>
      <c r="AF156" s="98"/>
      <c r="AG156" s="98" t="s">
        <v>77</v>
      </c>
      <c r="AH156" s="98"/>
      <c r="AI156" s="98" t="s">
        <v>85</v>
      </c>
      <c r="AJ156" s="98"/>
      <c r="AK156" s="98"/>
      <c r="AL156" s="98"/>
      <c r="AM156" s="98" t="s">
        <v>86</v>
      </c>
      <c r="AN156" s="98"/>
      <c r="AO156" s="98" t="s">
        <v>87</v>
      </c>
      <c r="AP156" s="98"/>
      <c r="AQ156" s="98" t="s">
        <v>88</v>
      </c>
      <c r="AR156" s="98"/>
      <c r="AS156" s="98" t="s">
        <v>89</v>
      </c>
      <c r="AT156" s="98"/>
      <c r="AU156" s="98" t="s">
        <v>90</v>
      </c>
      <c r="AV156" s="98"/>
      <c r="AW156" s="98" t="s">
        <v>91</v>
      </c>
      <c r="AX156" s="98"/>
      <c r="AY156" s="98" t="s">
        <v>92</v>
      </c>
      <c r="AZ156" s="98"/>
      <c r="BA156" s="98" t="s">
        <v>93</v>
      </c>
      <c r="BB156" s="98"/>
      <c r="BC156" s="98" t="s">
        <v>94</v>
      </c>
      <c r="BD156" s="98"/>
      <c r="BE156" s="98" t="s">
        <v>95</v>
      </c>
      <c r="BF156" s="98"/>
      <c r="BG156" s="98" t="s">
        <v>96</v>
      </c>
      <c r="BH156" s="98"/>
      <c r="BI156" s="98" t="s">
        <v>117</v>
      </c>
      <c r="BJ156" s="98"/>
      <c r="BK156" s="98" t="s">
        <v>119</v>
      </c>
      <c r="BL156" s="98"/>
      <c r="BM156" s="98" t="s">
        <v>97</v>
      </c>
      <c r="BN156" s="98"/>
      <c r="BO156" s="98" t="s">
        <v>98</v>
      </c>
      <c r="BP156" s="98"/>
      <c r="BQ156" s="98"/>
      <c r="BR156" s="98"/>
      <c r="BS156" s="98"/>
      <c r="BT156" s="98"/>
      <c r="BU156" s="98"/>
      <c r="BV156" s="98"/>
      <c r="BW156" s="98" t="s">
        <v>99</v>
      </c>
      <c r="BX156" s="98"/>
      <c r="BY156" s="98" t="s">
        <v>85</v>
      </c>
      <c r="BZ156" s="98"/>
      <c r="CA156" s="98" t="s">
        <v>100</v>
      </c>
      <c r="CB156" s="98"/>
      <c r="CC156" s="98" t="s">
        <v>100</v>
      </c>
      <c r="CD156" s="98"/>
      <c r="CE156" s="98" t="s">
        <v>75</v>
      </c>
      <c r="CF156" s="98"/>
      <c r="CG156" s="98"/>
      <c r="CH156" s="98"/>
      <c r="CI156" s="98"/>
      <c r="CJ156" s="98"/>
      <c r="CK156" s="98" t="s">
        <v>101</v>
      </c>
      <c r="CL156" s="98"/>
      <c r="CM156" s="98" t="s">
        <v>102</v>
      </c>
      <c r="CN156" s="98"/>
      <c r="CO156" s="98" t="s">
        <v>97</v>
      </c>
      <c r="CP156" s="98"/>
      <c r="CQ156" s="98" t="s">
        <v>101</v>
      </c>
      <c r="CR156" s="98"/>
      <c r="CS156" s="98" t="s">
        <v>100</v>
      </c>
      <c r="CT156" s="98"/>
      <c r="CU156" s="98" t="s">
        <v>103</v>
      </c>
      <c r="CV156" s="98"/>
      <c r="CW156" s="98" t="s">
        <v>104</v>
      </c>
      <c r="CX156" s="98"/>
      <c r="CY156" s="98" t="s">
        <v>105</v>
      </c>
      <c r="CZ156" s="98"/>
      <c r="DA156" s="98" t="s">
        <v>106</v>
      </c>
      <c r="DB156" s="98"/>
      <c r="DC156" s="98" t="s">
        <v>107</v>
      </c>
      <c r="DD156" s="98"/>
      <c r="DE156" s="98" t="s">
        <v>123</v>
      </c>
      <c r="DF156" s="98"/>
      <c r="DG156" s="98" t="s">
        <v>108</v>
      </c>
      <c r="DH156" s="98"/>
      <c r="DI156" s="98" t="s">
        <v>109</v>
      </c>
      <c r="DJ156" s="98"/>
      <c r="DK156" s="98" t="s">
        <v>110</v>
      </c>
      <c r="DL156" s="98"/>
      <c r="DM156" s="98" t="s">
        <v>104</v>
      </c>
      <c r="DN156" s="98"/>
      <c r="DO156" s="98" t="s">
        <v>87</v>
      </c>
      <c r="DP156" s="98"/>
      <c r="DQ156" s="98" t="s">
        <v>122</v>
      </c>
      <c r="DR156" s="98"/>
      <c r="DS156" s="98" t="s">
        <v>114</v>
      </c>
      <c r="DT156" s="98"/>
      <c r="DU156" s="98" t="s">
        <v>112</v>
      </c>
      <c r="DV156" s="98"/>
      <c r="DW156" s="98"/>
      <c r="DX156" s="98"/>
      <c r="DY156" s="98"/>
      <c r="DZ156" s="98"/>
      <c r="EA156" s="98"/>
      <c r="EB156" s="98"/>
      <c r="EC156" s="98"/>
      <c r="ED156" s="98"/>
      <c r="EE156" s="98"/>
      <c r="EF156" s="98"/>
      <c r="EG156" s="98"/>
      <c r="EH156" s="98"/>
      <c r="EI156" s="98"/>
      <c r="EJ156" s="98"/>
      <c r="EK156" s="98"/>
      <c r="EL156" s="98"/>
      <c r="EM156" s="98"/>
    </row>
    <row r="157" spans="6:143" ht="11.25">
      <c r="F157" s="40"/>
      <c r="H157" s="40"/>
      <c r="J157" s="40"/>
      <c r="L157" s="40"/>
      <c r="N157" s="40"/>
      <c r="P157" s="40"/>
      <c r="T157" s="29"/>
      <c r="U157" s="29"/>
      <c r="V157" s="29"/>
      <c r="W157" s="29"/>
      <c r="X157" s="29"/>
      <c r="Y157" s="29"/>
      <c r="AB157" s="40"/>
      <c r="AD157" s="29"/>
      <c r="AE157" s="29"/>
      <c r="AF157" s="29"/>
      <c r="AG157" s="29"/>
      <c r="AH157" s="29"/>
      <c r="AI157" s="29"/>
      <c r="EH157" s="68"/>
      <c r="EI157" s="68"/>
      <c r="EJ157" s="68"/>
      <c r="EK157" s="68"/>
      <c r="EL157" s="68"/>
      <c r="EM157" s="68"/>
    </row>
    <row r="158" spans="21:75" ht="11.25">
      <c r="U158" s="72"/>
      <c r="V158" s="72"/>
      <c r="W158" s="72"/>
      <c r="X158" s="71"/>
      <c r="Y158" s="83"/>
      <c r="AF158" s="40"/>
      <c r="AG158" s="42"/>
      <c r="AI158" s="40"/>
      <c r="BL158" s="82"/>
      <c r="BM158" s="72"/>
      <c r="BN158" s="72"/>
      <c r="BO158" s="84"/>
      <c r="BP158" s="72"/>
      <c r="BQ158" s="72"/>
      <c r="BR158" s="72"/>
      <c r="BS158" s="72"/>
      <c r="BT158" s="72"/>
      <c r="BU158" s="72"/>
      <c r="BV158" s="85"/>
      <c r="BW158" s="40"/>
    </row>
    <row r="159" spans="21:64" ht="11.25">
      <c r="U159" s="72"/>
      <c r="V159" s="72"/>
      <c r="W159" s="72"/>
      <c r="X159" s="71"/>
      <c r="Y159" s="83"/>
      <c r="AA159" s="40"/>
      <c r="AD159" s="68"/>
      <c r="AE159" s="40"/>
      <c r="AF159" s="68"/>
      <c r="AI159" s="40"/>
      <c r="BL159" s="59"/>
    </row>
    <row r="160" spans="21:32" ht="11.25">
      <c r="U160" s="72"/>
      <c r="V160" s="72"/>
      <c r="W160" s="72"/>
      <c r="X160" s="71"/>
      <c r="Y160" s="83"/>
      <c r="AA160" s="40"/>
      <c r="AD160" s="68"/>
      <c r="AE160" s="40"/>
      <c r="AF160" s="68"/>
    </row>
    <row r="161" spans="21:31" ht="11.25">
      <c r="U161" s="72"/>
      <c r="V161" s="72"/>
      <c r="W161" s="72"/>
      <c r="X161" s="71"/>
      <c r="Y161" s="83"/>
      <c r="AA161" s="40"/>
      <c r="AD161" s="68"/>
      <c r="AE161" s="40"/>
    </row>
    <row r="162" spans="14:74" ht="11.25">
      <c r="N162" s="40"/>
      <c r="O162" s="68"/>
      <c r="P162" s="40"/>
      <c r="Q162" s="68"/>
      <c r="T162" s="40"/>
      <c r="U162" s="72"/>
      <c r="V162" s="72"/>
      <c r="W162" s="72"/>
      <c r="X162" s="71"/>
      <c r="Y162" s="83"/>
      <c r="AA162" s="40"/>
      <c r="BV162" s="40"/>
    </row>
    <row r="163" spans="14:25" ht="11.25">
      <c r="N163" s="40"/>
      <c r="O163" s="68"/>
      <c r="P163" s="40"/>
      <c r="Q163" s="68"/>
      <c r="T163" s="40"/>
      <c r="U163" s="83"/>
      <c r="V163" s="72"/>
      <c r="W163" s="72"/>
      <c r="X163" s="71"/>
      <c r="Y163" s="85"/>
    </row>
    <row r="164" spans="14:21" ht="11.25">
      <c r="N164" s="40"/>
      <c r="O164" s="68"/>
      <c r="P164" s="40"/>
      <c r="Q164" s="68"/>
      <c r="T164" s="40"/>
      <c r="U164" s="68"/>
    </row>
    <row r="165" spans="14:21" ht="11.25">
      <c r="N165" s="40"/>
      <c r="O165" s="68"/>
      <c r="P165" s="40"/>
      <c r="Q165" s="68"/>
      <c r="T165" s="40"/>
      <c r="U165" s="68"/>
    </row>
    <row r="166" spans="14:137" ht="11.25">
      <c r="N166" s="40"/>
      <c r="O166" s="68"/>
      <c r="P166" s="40"/>
      <c r="Q166" s="68"/>
      <c r="T166" s="76"/>
      <c r="U166" s="68"/>
      <c r="AB166" s="40"/>
      <c r="EE166" s="40"/>
      <c r="EF166" s="40"/>
      <c r="EG166" s="40"/>
    </row>
    <row r="167" spans="14:137" ht="11.25">
      <c r="N167" s="40"/>
      <c r="O167" s="68"/>
      <c r="P167" s="40"/>
      <c r="Q167" s="68"/>
      <c r="T167" s="76"/>
      <c r="U167" s="68"/>
      <c r="AB167" s="40"/>
      <c r="CR167" s="40"/>
      <c r="EE167" s="40"/>
      <c r="EF167" s="40"/>
      <c r="EG167" s="40"/>
    </row>
    <row r="168" spans="11:137" ht="11.25">
      <c r="K168" s="40"/>
      <c r="M168" s="40"/>
      <c r="N168" s="92"/>
      <c r="O168" s="68"/>
      <c r="Q168" s="68"/>
      <c r="T168" s="40"/>
      <c r="U168" s="29"/>
      <c r="EE168" s="40"/>
      <c r="EF168" s="40"/>
      <c r="EG168" s="40"/>
    </row>
    <row r="169" spans="11:137" ht="11.25">
      <c r="K169" s="40"/>
      <c r="M169" s="40"/>
      <c r="N169" s="92"/>
      <c r="O169" s="68"/>
      <c r="P169" s="40"/>
      <c r="Q169" s="68"/>
      <c r="EE169" s="40"/>
      <c r="EF169" s="40"/>
      <c r="EG169" s="40"/>
    </row>
    <row r="170" spans="11:137" ht="11.25">
      <c r="K170" s="40"/>
      <c r="M170" s="40"/>
      <c r="N170" s="40"/>
      <c r="O170" s="68"/>
      <c r="P170" s="40"/>
      <c r="Q170" s="68"/>
      <c r="EE170" s="40"/>
      <c r="EF170" s="40"/>
      <c r="EG170" s="40"/>
    </row>
    <row r="171" spans="135:137" ht="11.25">
      <c r="EE171" s="40"/>
      <c r="EF171" s="40"/>
      <c r="EG171" s="40"/>
    </row>
    <row r="172" spans="135:137" ht="11.25">
      <c r="EE172" s="40"/>
      <c r="EF172" s="40"/>
      <c r="EG172" s="40"/>
    </row>
    <row r="173" spans="135:137" ht="11.25">
      <c r="EE173" s="40"/>
      <c r="EF173" s="40"/>
      <c r="EG173" s="40"/>
    </row>
    <row r="174" ht="11.25">
      <c r="EG174" s="40"/>
    </row>
    <row r="175" spans="135:137" ht="11.25">
      <c r="EE175" s="94"/>
      <c r="EF175" s="94"/>
      <c r="EG175" s="94"/>
    </row>
  </sheetData>
  <mergeCells count="950">
    <mergeCell ref="DD17:DE17"/>
    <mergeCell ref="DD19:DE19"/>
    <mergeCell ref="DD13:DE13"/>
    <mergeCell ref="DD14:DE14"/>
    <mergeCell ref="DD15:DE15"/>
    <mergeCell ref="DD16:DE16"/>
    <mergeCell ref="DD9:DE9"/>
    <mergeCell ref="DD10:DE10"/>
    <mergeCell ref="DD11:DE11"/>
    <mergeCell ref="DD12:DE12"/>
    <mergeCell ref="DD4:DE4"/>
    <mergeCell ref="DD6:DE6"/>
    <mergeCell ref="DD7:DE7"/>
    <mergeCell ref="DD8:DE8"/>
    <mergeCell ref="CB17:CC17"/>
    <mergeCell ref="CB19:CC19"/>
    <mergeCell ref="CB13:CC13"/>
    <mergeCell ref="CB14:CC14"/>
    <mergeCell ref="CB15:CC15"/>
    <mergeCell ref="CB16:CC16"/>
    <mergeCell ref="CB9:CC9"/>
    <mergeCell ref="CB10:CC10"/>
    <mergeCell ref="CB11:CC11"/>
    <mergeCell ref="CB12:CC12"/>
    <mergeCell ref="CB4:CC4"/>
    <mergeCell ref="CB6:CC6"/>
    <mergeCell ref="CB7:CC7"/>
    <mergeCell ref="CB8:CC8"/>
    <mergeCell ref="BJ19:BK19"/>
    <mergeCell ref="BJ13:BK13"/>
    <mergeCell ref="BJ14:BK14"/>
    <mergeCell ref="BJ15:BK15"/>
    <mergeCell ref="BJ16:BK16"/>
    <mergeCell ref="BJ9:BK9"/>
    <mergeCell ref="BJ10:BK10"/>
    <mergeCell ref="BJ11:BK11"/>
    <mergeCell ref="BJ12:BK12"/>
    <mergeCell ref="BJ4:BK4"/>
    <mergeCell ref="BJ6:BK6"/>
    <mergeCell ref="BJ7:BK7"/>
    <mergeCell ref="BJ8:BK8"/>
    <mergeCell ref="BH19:BI19"/>
    <mergeCell ref="BH13:BI13"/>
    <mergeCell ref="BH14:BI14"/>
    <mergeCell ref="BH15:BI15"/>
    <mergeCell ref="BH16:BI16"/>
    <mergeCell ref="BH9:BI9"/>
    <mergeCell ref="BH10:BI10"/>
    <mergeCell ref="BH11:BI11"/>
    <mergeCell ref="BH12:BI12"/>
    <mergeCell ref="BH4:BI4"/>
    <mergeCell ref="BH6:BI6"/>
    <mergeCell ref="BH7:BI7"/>
    <mergeCell ref="BH8:BI8"/>
    <mergeCell ref="DP19:DQ19"/>
    <mergeCell ref="DP13:DQ13"/>
    <mergeCell ref="DP14:DQ14"/>
    <mergeCell ref="DP15:DQ15"/>
    <mergeCell ref="DP16:DQ16"/>
    <mergeCell ref="DP9:DQ9"/>
    <mergeCell ref="DP10:DQ10"/>
    <mergeCell ref="DP11:DQ11"/>
    <mergeCell ref="DP12:DQ12"/>
    <mergeCell ref="DP4:DQ4"/>
    <mergeCell ref="DP6:DQ6"/>
    <mergeCell ref="DP7:DQ7"/>
    <mergeCell ref="DP8:DQ8"/>
    <mergeCell ref="AX19:AY19"/>
    <mergeCell ref="AX14:AY14"/>
    <mergeCell ref="AX15:AY15"/>
    <mergeCell ref="AX16:AY16"/>
    <mergeCell ref="AX17:AY17"/>
    <mergeCell ref="AX4:AY4"/>
    <mergeCell ref="AX6:AY6"/>
    <mergeCell ref="AX7:AY7"/>
    <mergeCell ref="AX8:AY8"/>
    <mergeCell ref="AX9:AY9"/>
    <mergeCell ref="AX10:AY10"/>
    <mergeCell ref="AX11:AY11"/>
    <mergeCell ref="AX12:AY12"/>
    <mergeCell ref="AV19:AW19"/>
    <mergeCell ref="AV14:AW14"/>
    <mergeCell ref="AV15:AW15"/>
    <mergeCell ref="AV16:AW16"/>
    <mergeCell ref="AV17:AW17"/>
    <mergeCell ref="AV9:AW9"/>
    <mergeCell ref="AV10:AW10"/>
    <mergeCell ref="AV11:AW11"/>
    <mergeCell ref="AV12:AW12"/>
    <mergeCell ref="AV4:AW4"/>
    <mergeCell ref="AV6:AW6"/>
    <mergeCell ref="AV7:AW7"/>
    <mergeCell ref="AV8:AW8"/>
    <mergeCell ref="BZ19:CA19"/>
    <mergeCell ref="BZ13:CA13"/>
    <mergeCell ref="BZ14:CA14"/>
    <mergeCell ref="BZ15:CA15"/>
    <mergeCell ref="BZ16:CA16"/>
    <mergeCell ref="BZ9:CA9"/>
    <mergeCell ref="BZ10:CA10"/>
    <mergeCell ref="BZ11:CA11"/>
    <mergeCell ref="BZ12:CA12"/>
    <mergeCell ref="BZ4:CA4"/>
    <mergeCell ref="BZ6:CA6"/>
    <mergeCell ref="BZ7:CA7"/>
    <mergeCell ref="BZ8:CA8"/>
    <mergeCell ref="CZ19:DA19"/>
    <mergeCell ref="CZ14:DA14"/>
    <mergeCell ref="CZ15:DA15"/>
    <mergeCell ref="CZ16:DA16"/>
    <mergeCell ref="CZ17:DA17"/>
    <mergeCell ref="CZ4:DA4"/>
    <mergeCell ref="CZ6:DA6"/>
    <mergeCell ref="CZ7:DA7"/>
    <mergeCell ref="CZ8:DA8"/>
    <mergeCell ref="CZ9:DA9"/>
    <mergeCell ref="CZ10:DA10"/>
    <mergeCell ref="CZ11:DA11"/>
    <mergeCell ref="CZ12:DA12"/>
    <mergeCell ref="AT10:AU10"/>
    <mergeCell ref="AT11:AU11"/>
    <mergeCell ref="AT12:AU12"/>
    <mergeCell ref="AT19:AU19"/>
    <mergeCell ref="AT14:AU14"/>
    <mergeCell ref="AT15:AU15"/>
    <mergeCell ref="AT16:AU16"/>
    <mergeCell ref="AT17:AU17"/>
    <mergeCell ref="AT6:AU6"/>
    <mergeCell ref="AT7:AU7"/>
    <mergeCell ref="AT8:AU8"/>
    <mergeCell ref="AT9:AU9"/>
    <mergeCell ref="AH12:AI12"/>
    <mergeCell ref="AH13:AI13"/>
    <mergeCell ref="AH19:AI19"/>
    <mergeCell ref="AH14:AI14"/>
    <mergeCell ref="AH15:AI15"/>
    <mergeCell ref="AH16:AI16"/>
    <mergeCell ref="AH17:AI17"/>
    <mergeCell ref="CH16:CI16"/>
    <mergeCell ref="CH17:CI17"/>
    <mergeCell ref="CH19:CI19"/>
    <mergeCell ref="AH4:AI4"/>
    <mergeCell ref="AH6:AI6"/>
    <mergeCell ref="AH7:AI7"/>
    <mergeCell ref="AH8:AI8"/>
    <mergeCell ref="AH9:AI9"/>
    <mergeCell ref="AH10:AI10"/>
    <mergeCell ref="AH11:AI11"/>
    <mergeCell ref="X16:Y16"/>
    <mergeCell ref="X17:Y17"/>
    <mergeCell ref="X19:Y19"/>
    <mergeCell ref="CH4:CI4"/>
    <mergeCell ref="CH6:CI6"/>
    <mergeCell ref="CH7:CI7"/>
    <mergeCell ref="CH8:CI8"/>
    <mergeCell ref="CH9:CI9"/>
    <mergeCell ref="CH10:CI10"/>
    <mergeCell ref="CH11:CI11"/>
    <mergeCell ref="X12:Y12"/>
    <mergeCell ref="X13:Y13"/>
    <mergeCell ref="X14:Y14"/>
    <mergeCell ref="X15:Y15"/>
    <mergeCell ref="X7:Y7"/>
    <mergeCell ref="X8:Y8"/>
    <mergeCell ref="X10:Y10"/>
    <mergeCell ref="X11:Y11"/>
    <mergeCell ref="Z19:AA19"/>
    <mergeCell ref="Z10:AA10"/>
    <mergeCell ref="Z11:AA11"/>
    <mergeCell ref="Z12:AA12"/>
    <mergeCell ref="Z13:AA13"/>
    <mergeCell ref="Z7:AA7"/>
    <mergeCell ref="Z8:AA8"/>
    <mergeCell ref="Z16:AA16"/>
    <mergeCell ref="Z17:AA17"/>
    <mergeCell ref="P33:Q33"/>
    <mergeCell ref="P13:Q13"/>
    <mergeCell ref="P14:Q14"/>
    <mergeCell ref="P15:Q15"/>
    <mergeCell ref="P16:Q16"/>
    <mergeCell ref="P11:Q11"/>
    <mergeCell ref="P12:Q12"/>
    <mergeCell ref="P17:Q17"/>
    <mergeCell ref="P19:Q19"/>
    <mergeCell ref="BX14:BY14"/>
    <mergeCell ref="DZ4:EA4"/>
    <mergeCell ref="DX16:DY16"/>
    <mergeCell ref="DX15:DY15"/>
    <mergeCell ref="DX14:DY14"/>
    <mergeCell ref="DX13:DY13"/>
    <mergeCell ref="CH12:CI12"/>
    <mergeCell ref="CH13:CI13"/>
    <mergeCell ref="CH14:CI14"/>
    <mergeCell ref="CH15:CI15"/>
    <mergeCell ref="CF16:CG16"/>
    <mergeCell ref="CF17:CG17"/>
    <mergeCell ref="CF4:CG4"/>
    <mergeCell ref="CD4:CE4"/>
    <mergeCell ref="CD14:CE14"/>
    <mergeCell ref="CD15:CE15"/>
    <mergeCell ref="CD16:CE16"/>
    <mergeCell ref="BR4:BS4"/>
    <mergeCell ref="L4:M4"/>
    <mergeCell ref="BV16:BW16"/>
    <mergeCell ref="BV4:BW4"/>
    <mergeCell ref="P4:Q4"/>
    <mergeCell ref="P6:Q6"/>
    <mergeCell ref="P7:Q7"/>
    <mergeCell ref="P8:Q8"/>
    <mergeCell ref="P9:Q9"/>
    <mergeCell ref="P10:Q10"/>
    <mergeCell ref="V4:W4"/>
    <mergeCell ref="AJ4:AK4"/>
    <mergeCell ref="BN4:BO4"/>
    <mergeCell ref="BP4:BQ4"/>
    <mergeCell ref="Z4:AA4"/>
    <mergeCell ref="X4:Y4"/>
    <mergeCell ref="AT4:AU4"/>
    <mergeCell ref="AD4:AE4"/>
    <mergeCell ref="BL4:BM4"/>
    <mergeCell ref="AL4:AM4"/>
    <mergeCell ref="B4:C4"/>
    <mergeCell ref="D4:E4"/>
    <mergeCell ref="F4:G4"/>
    <mergeCell ref="T4:U4"/>
    <mergeCell ref="R4:S4"/>
    <mergeCell ref="N4:O4"/>
    <mergeCell ref="H4:I4"/>
    <mergeCell ref="J4:K4"/>
    <mergeCell ref="EH4:EJ4"/>
    <mergeCell ref="EB3:EC3"/>
    <mergeCell ref="ED3:EE3"/>
    <mergeCell ref="EH3:EJ3"/>
    <mergeCell ref="EF3:EG3"/>
    <mergeCell ref="EF4:EG4"/>
    <mergeCell ref="B1:EJ1"/>
    <mergeCell ref="EH2:EJ2"/>
    <mergeCell ref="EB2:EG2"/>
    <mergeCell ref="T3:DY3"/>
    <mergeCell ref="B2:EA2"/>
    <mergeCell ref="DZ3:EA3"/>
    <mergeCell ref="B3:S3"/>
    <mergeCell ref="F6:G6"/>
    <mergeCell ref="T6:U6"/>
    <mergeCell ref="V6:W6"/>
    <mergeCell ref="AJ6:AK6"/>
    <mergeCell ref="L6:M6"/>
    <mergeCell ref="Z6:AA6"/>
    <mergeCell ref="X6:Y6"/>
    <mergeCell ref="AD6:AE6"/>
    <mergeCell ref="N6:O6"/>
    <mergeCell ref="H6:I6"/>
    <mergeCell ref="EF6:EG6"/>
    <mergeCell ref="EH6:EI6"/>
    <mergeCell ref="F7:G7"/>
    <mergeCell ref="T7:U7"/>
    <mergeCell ref="V7:W7"/>
    <mergeCell ref="AJ7:AK7"/>
    <mergeCell ref="BN7:BO7"/>
    <mergeCell ref="BP7:BQ7"/>
    <mergeCell ref="BT6:BU6"/>
    <mergeCell ref="DX6:DY6"/>
    <mergeCell ref="BN8:BO8"/>
    <mergeCell ref="BR7:BS7"/>
    <mergeCell ref="BT7:BU7"/>
    <mergeCell ref="DZ7:EA7"/>
    <mergeCell ref="BV8:BW8"/>
    <mergeCell ref="CF7:CG7"/>
    <mergeCell ref="CF8:CG8"/>
    <mergeCell ref="CL8:CM8"/>
    <mergeCell ref="CR8:CS8"/>
    <mergeCell ref="CT8:CU8"/>
    <mergeCell ref="F9:G9"/>
    <mergeCell ref="T9:U9"/>
    <mergeCell ref="DZ8:EA8"/>
    <mergeCell ref="BP8:BQ8"/>
    <mergeCell ref="BR8:BS8"/>
    <mergeCell ref="BT8:BU8"/>
    <mergeCell ref="F8:G8"/>
    <mergeCell ref="T8:U8"/>
    <mergeCell ref="V8:W8"/>
    <mergeCell ref="AJ8:AK8"/>
    <mergeCell ref="V9:W9"/>
    <mergeCell ref="AJ9:AK9"/>
    <mergeCell ref="BN9:BO9"/>
    <mergeCell ref="BP9:BQ9"/>
    <mergeCell ref="Z9:AA9"/>
    <mergeCell ref="AD9:AE9"/>
    <mergeCell ref="AF9:AG9"/>
    <mergeCell ref="X9:Y9"/>
    <mergeCell ref="BL9:BM9"/>
    <mergeCell ref="AL9:AM9"/>
    <mergeCell ref="BN10:BO10"/>
    <mergeCell ref="BR9:BS9"/>
    <mergeCell ref="BT9:BU9"/>
    <mergeCell ref="DZ9:EA9"/>
    <mergeCell ref="BV9:BW9"/>
    <mergeCell ref="BV10:BW10"/>
    <mergeCell ref="CF9:CG9"/>
    <mergeCell ref="CF10:CG10"/>
    <mergeCell ref="CD9:CE9"/>
    <mergeCell ref="CD10:CE10"/>
    <mergeCell ref="F11:G11"/>
    <mergeCell ref="T11:U11"/>
    <mergeCell ref="DZ10:EA10"/>
    <mergeCell ref="BP10:BQ10"/>
    <mergeCell ref="BR10:BS10"/>
    <mergeCell ref="BT10:BU10"/>
    <mergeCell ref="F10:G10"/>
    <mergeCell ref="T10:U10"/>
    <mergeCell ref="V10:W10"/>
    <mergeCell ref="AJ10:AK10"/>
    <mergeCell ref="V11:W11"/>
    <mergeCell ref="AJ11:AK11"/>
    <mergeCell ref="BN11:BO11"/>
    <mergeCell ref="BP11:BQ11"/>
    <mergeCell ref="BL11:BM11"/>
    <mergeCell ref="AL11:AM11"/>
    <mergeCell ref="BN12:BO12"/>
    <mergeCell ref="BR11:BS11"/>
    <mergeCell ref="BT11:BU11"/>
    <mergeCell ref="DZ11:EA11"/>
    <mergeCell ref="BV11:BW11"/>
    <mergeCell ref="BV12:BW12"/>
    <mergeCell ref="CF11:CG11"/>
    <mergeCell ref="CF12:CG12"/>
    <mergeCell ref="CD11:CE11"/>
    <mergeCell ref="CD12:CE12"/>
    <mergeCell ref="F13:G13"/>
    <mergeCell ref="T13:U13"/>
    <mergeCell ref="DZ12:EA12"/>
    <mergeCell ref="BP12:BQ12"/>
    <mergeCell ref="BR12:BS12"/>
    <mergeCell ref="BT12:BU12"/>
    <mergeCell ref="F12:G12"/>
    <mergeCell ref="T12:U12"/>
    <mergeCell ref="V12:W12"/>
    <mergeCell ref="AJ12:AK12"/>
    <mergeCell ref="V13:W13"/>
    <mergeCell ref="AJ13:AK13"/>
    <mergeCell ref="BN13:BO13"/>
    <mergeCell ref="BP13:BQ13"/>
    <mergeCell ref="AB13:AC13"/>
    <mergeCell ref="AN13:AO13"/>
    <mergeCell ref="AT13:AU13"/>
    <mergeCell ref="AV13:AW13"/>
    <mergeCell ref="AX13:AY13"/>
    <mergeCell ref="AZ13:BA13"/>
    <mergeCell ref="BP14:BQ14"/>
    <mergeCell ref="BR14:BS14"/>
    <mergeCell ref="BT14:BU14"/>
    <mergeCell ref="F14:G14"/>
    <mergeCell ref="T14:U14"/>
    <mergeCell ref="V14:W14"/>
    <mergeCell ref="AJ14:AK14"/>
    <mergeCell ref="BN14:BO14"/>
    <mergeCell ref="Z14:AA14"/>
    <mergeCell ref="AD14:AE14"/>
    <mergeCell ref="EH14:EI14"/>
    <mergeCell ref="EH7:EI7"/>
    <mergeCell ref="EH8:EI8"/>
    <mergeCell ref="EH9:EI9"/>
    <mergeCell ref="EH10:EI10"/>
    <mergeCell ref="EH11:EI11"/>
    <mergeCell ref="EH12:EI12"/>
    <mergeCell ref="EH13:EI13"/>
    <mergeCell ref="F15:G15"/>
    <mergeCell ref="T15:U15"/>
    <mergeCell ref="ED19:EE19"/>
    <mergeCell ref="EF7:EG7"/>
    <mergeCell ref="EF8:EG8"/>
    <mergeCell ref="EF9:EG9"/>
    <mergeCell ref="EF10:EG10"/>
    <mergeCell ref="EF11:EG11"/>
    <mergeCell ref="EF12:EG12"/>
    <mergeCell ref="EF13:EG13"/>
    <mergeCell ref="V15:W15"/>
    <mergeCell ref="AJ15:AK15"/>
    <mergeCell ref="BN15:BO15"/>
    <mergeCell ref="BP15:BQ15"/>
    <mergeCell ref="Z15:AA15"/>
    <mergeCell ref="AD15:AE15"/>
    <mergeCell ref="BR13:BS13"/>
    <mergeCell ref="BT13:BU13"/>
    <mergeCell ref="DZ13:EA13"/>
    <mergeCell ref="BV13:BW13"/>
    <mergeCell ref="CF13:CG13"/>
    <mergeCell ref="CL13:CM13"/>
    <mergeCell ref="CR13:CS13"/>
    <mergeCell ref="CT13:CU13"/>
    <mergeCell ref="CX13:CY13"/>
    <mergeCell ref="CZ13:DA13"/>
    <mergeCell ref="BT15:BU15"/>
    <mergeCell ref="DZ15:EA15"/>
    <mergeCell ref="ED13:EE13"/>
    <mergeCell ref="ED14:EE14"/>
    <mergeCell ref="DZ14:EA14"/>
    <mergeCell ref="CF14:CG14"/>
    <mergeCell ref="CF15:CG15"/>
    <mergeCell ref="BV14:BW14"/>
    <mergeCell ref="BV15:BW15"/>
    <mergeCell ref="CD13:CE13"/>
    <mergeCell ref="EH15:EI15"/>
    <mergeCell ref="F16:G16"/>
    <mergeCell ref="T16:U16"/>
    <mergeCell ref="V16:W16"/>
    <mergeCell ref="AJ16:AK16"/>
    <mergeCell ref="BN16:BO16"/>
    <mergeCell ref="ED15:EE15"/>
    <mergeCell ref="ED16:EE16"/>
    <mergeCell ref="EF16:EG16"/>
    <mergeCell ref="BR15:BS15"/>
    <mergeCell ref="EH16:EI16"/>
    <mergeCell ref="ED6:EE6"/>
    <mergeCell ref="ED7:EE7"/>
    <mergeCell ref="ED8:EE8"/>
    <mergeCell ref="ED9:EE9"/>
    <mergeCell ref="ED10:EE10"/>
    <mergeCell ref="ED11:EE11"/>
    <mergeCell ref="ED12:EE12"/>
    <mergeCell ref="EF14:EG14"/>
    <mergeCell ref="EF15:EG15"/>
    <mergeCell ref="F17:G17"/>
    <mergeCell ref="T17:U17"/>
    <mergeCell ref="EB13:EC13"/>
    <mergeCell ref="EB14:EC14"/>
    <mergeCell ref="EB15:EC15"/>
    <mergeCell ref="EB16:EC16"/>
    <mergeCell ref="DZ16:EA16"/>
    <mergeCell ref="BP16:BQ16"/>
    <mergeCell ref="BR16:BS16"/>
    <mergeCell ref="BT16:BU16"/>
    <mergeCell ref="V17:W17"/>
    <mergeCell ref="AJ17:AK17"/>
    <mergeCell ref="BN17:BO17"/>
    <mergeCell ref="BP17:BQ17"/>
    <mergeCell ref="BB17:BC17"/>
    <mergeCell ref="BH17:BI17"/>
    <mergeCell ref="BJ17:BK17"/>
    <mergeCell ref="BR17:BS17"/>
    <mergeCell ref="BT17:BU17"/>
    <mergeCell ref="DX17:DY17"/>
    <mergeCell ref="DZ17:EA17"/>
    <mergeCell ref="BV17:BW17"/>
    <mergeCell ref="CD17:CE17"/>
    <mergeCell ref="BZ17:CA17"/>
    <mergeCell ref="DB17:DC17"/>
    <mergeCell ref="DF17:DG17"/>
    <mergeCell ref="DP17:DQ17"/>
    <mergeCell ref="EF17:EG17"/>
    <mergeCell ref="EH17:EI17"/>
    <mergeCell ref="F19:G19"/>
    <mergeCell ref="T19:U19"/>
    <mergeCell ref="V19:W19"/>
    <mergeCell ref="AJ19:AK19"/>
    <mergeCell ref="BN19:BO19"/>
    <mergeCell ref="EB17:EC17"/>
    <mergeCell ref="ED17:EE17"/>
    <mergeCell ref="EB19:EC19"/>
    <mergeCell ref="EF19:EG19"/>
    <mergeCell ref="EH19:EI19"/>
    <mergeCell ref="BP19:BQ19"/>
    <mergeCell ref="BR19:BS19"/>
    <mergeCell ref="BT19:BU19"/>
    <mergeCell ref="DX19:DY19"/>
    <mergeCell ref="BV19:BW19"/>
    <mergeCell ref="CF19:CG19"/>
    <mergeCell ref="DZ19:EA19"/>
    <mergeCell ref="CD19:CE19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EB12:EC12"/>
    <mergeCell ref="DX12:DY12"/>
    <mergeCell ref="EB11:EC11"/>
    <mergeCell ref="DX11:DY11"/>
    <mergeCell ref="EB10:EC10"/>
    <mergeCell ref="DX10:DY10"/>
    <mergeCell ref="EB9:EC9"/>
    <mergeCell ref="DX9:DY9"/>
    <mergeCell ref="EB7:EC7"/>
    <mergeCell ref="DX7:DY7"/>
    <mergeCell ref="BV7:BW7"/>
    <mergeCell ref="EB6:EC6"/>
    <mergeCell ref="BV6:BW6"/>
    <mergeCell ref="DZ6:EA6"/>
    <mergeCell ref="CL7:CM7"/>
    <mergeCell ref="CR7:CS7"/>
    <mergeCell ref="CT6:CU6"/>
    <mergeCell ref="CT7:CU7"/>
    <mergeCell ref="BN6:BO6"/>
    <mergeCell ref="BT4:BU4"/>
    <mergeCell ref="DX4:DY4"/>
    <mergeCell ref="BP6:BQ6"/>
    <mergeCell ref="BR6:BS6"/>
    <mergeCell ref="DV4:DW4"/>
    <mergeCell ref="CL4:CM4"/>
    <mergeCell ref="CR4:CS4"/>
    <mergeCell ref="CR6:CS6"/>
    <mergeCell ref="CT4:CU4"/>
    <mergeCell ref="EB8:EC8"/>
    <mergeCell ref="DX8:DY8"/>
    <mergeCell ref="CF6:CG6"/>
    <mergeCell ref="CD6:CE6"/>
    <mergeCell ref="CD7:CE7"/>
    <mergeCell ref="CD8:CE8"/>
    <mergeCell ref="DV6:DW6"/>
    <mergeCell ref="DV7:DW7"/>
    <mergeCell ref="DV8:DW8"/>
    <mergeCell ref="CL6:CM6"/>
    <mergeCell ref="AD7:AE7"/>
    <mergeCell ref="AD8:AE8"/>
    <mergeCell ref="AD16:AE16"/>
    <mergeCell ref="AD17:AE17"/>
    <mergeCell ref="AD19:AE19"/>
    <mergeCell ref="AD10:AE10"/>
    <mergeCell ref="AD11:AE11"/>
    <mergeCell ref="AD12:AE12"/>
    <mergeCell ref="AD13:AE13"/>
    <mergeCell ref="AF12:AG12"/>
    <mergeCell ref="AF13:AG13"/>
    <mergeCell ref="AF4:AG4"/>
    <mergeCell ref="AF6:AG6"/>
    <mergeCell ref="AF7:AG7"/>
    <mergeCell ref="AF8:AG8"/>
    <mergeCell ref="AF19:AG19"/>
    <mergeCell ref="AF14:AG14"/>
    <mergeCell ref="AF15:AG15"/>
    <mergeCell ref="AF16:AG16"/>
    <mergeCell ref="AF17:AG17"/>
    <mergeCell ref="N7:O7"/>
    <mergeCell ref="N8:O8"/>
    <mergeCell ref="N19:O19"/>
    <mergeCell ref="N33:O33"/>
    <mergeCell ref="N13:O13"/>
    <mergeCell ref="N14:O14"/>
    <mergeCell ref="N15:O15"/>
    <mergeCell ref="N16:O16"/>
    <mergeCell ref="DV9:DW9"/>
    <mergeCell ref="DV10:DW10"/>
    <mergeCell ref="DV11:DW11"/>
    <mergeCell ref="N17:O17"/>
    <mergeCell ref="N9:O9"/>
    <mergeCell ref="N10:O10"/>
    <mergeCell ref="N11:O11"/>
    <mergeCell ref="N12:O12"/>
    <mergeCell ref="AF10:AG10"/>
    <mergeCell ref="AF11:AG11"/>
    <mergeCell ref="DV16:DW16"/>
    <mergeCell ref="DV17:DW17"/>
    <mergeCell ref="DV19:DW19"/>
    <mergeCell ref="DV12:DW12"/>
    <mergeCell ref="DV13:DW13"/>
    <mergeCell ref="DV14:DW14"/>
    <mergeCell ref="DV15:DW15"/>
    <mergeCell ref="CL9:CM9"/>
    <mergeCell ref="CL10:CM10"/>
    <mergeCell ref="CL11:CM11"/>
    <mergeCell ref="CL12:CM12"/>
    <mergeCell ref="CL14:CM14"/>
    <mergeCell ref="CL15:CM15"/>
    <mergeCell ref="CL16:CM16"/>
    <mergeCell ref="CL17:CM17"/>
    <mergeCell ref="CL19:CM19"/>
    <mergeCell ref="CP4:CQ4"/>
    <mergeCell ref="CP6:CQ6"/>
    <mergeCell ref="CP7:CQ7"/>
    <mergeCell ref="CP8:CQ8"/>
    <mergeCell ref="CP9:CQ9"/>
    <mergeCell ref="CP10:CQ10"/>
    <mergeCell ref="CP11:CQ11"/>
    <mergeCell ref="CP12:CQ12"/>
    <mergeCell ref="CP13:CQ13"/>
    <mergeCell ref="CP19:CQ19"/>
    <mergeCell ref="CP14:CQ14"/>
    <mergeCell ref="CP15:CQ15"/>
    <mergeCell ref="CP16:CQ16"/>
    <mergeCell ref="CP17:CQ17"/>
    <mergeCell ref="BL6:BM6"/>
    <mergeCell ref="BL7:BM7"/>
    <mergeCell ref="BL8:BM8"/>
    <mergeCell ref="BL10:BM10"/>
    <mergeCell ref="BL12:BM12"/>
    <mergeCell ref="BL13:BM13"/>
    <mergeCell ref="BL19:BM19"/>
    <mergeCell ref="BL14:BM14"/>
    <mergeCell ref="BL15:BM15"/>
    <mergeCell ref="BL16:BM16"/>
    <mergeCell ref="BL17:BM17"/>
    <mergeCell ref="CR9:CS9"/>
    <mergeCell ref="CR10:CS10"/>
    <mergeCell ref="CR11:CS11"/>
    <mergeCell ref="CR12:CS12"/>
    <mergeCell ref="CR14:CS14"/>
    <mergeCell ref="CR15:CS15"/>
    <mergeCell ref="CR16:CS16"/>
    <mergeCell ref="CR17:CS17"/>
    <mergeCell ref="CR19:CS19"/>
    <mergeCell ref="CV4:CW4"/>
    <mergeCell ref="CV6:CW6"/>
    <mergeCell ref="CV7:CW7"/>
    <mergeCell ref="CV8:CW8"/>
    <mergeCell ref="CV9:CW9"/>
    <mergeCell ref="CV10:CW10"/>
    <mergeCell ref="CV11:CW11"/>
    <mergeCell ref="CV12:CW12"/>
    <mergeCell ref="CV13:CW13"/>
    <mergeCell ref="CV14:CW14"/>
    <mergeCell ref="CV15:CW15"/>
    <mergeCell ref="CV16:CW16"/>
    <mergeCell ref="CV17:CW17"/>
    <mergeCell ref="CV19:CW19"/>
    <mergeCell ref="DN4:DO4"/>
    <mergeCell ref="DN6:DO6"/>
    <mergeCell ref="DN7:DO7"/>
    <mergeCell ref="DN8:DO8"/>
    <mergeCell ref="DN9:DO9"/>
    <mergeCell ref="DN10:DO10"/>
    <mergeCell ref="DN11:DO11"/>
    <mergeCell ref="DN12:DO12"/>
    <mergeCell ref="DN13:DO13"/>
    <mergeCell ref="DN14:DO14"/>
    <mergeCell ref="DN15:DO15"/>
    <mergeCell ref="DN16:DO16"/>
    <mergeCell ref="DN17:DO17"/>
    <mergeCell ref="DN19:DO19"/>
    <mergeCell ref="BX4:BY4"/>
    <mergeCell ref="BX6:BY6"/>
    <mergeCell ref="BX7:BY7"/>
    <mergeCell ref="BX8:BY8"/>
    <mergeCell ref="BX9:BY9"/>
    <mergeCell ref="BX10:BY10"/>
    <mergeCell ref="BX11:BY11"/>
    <mergeCell ref="BX12:BY12"/>
    <mergeCell ref="BX13:BY13"/>
    <mergeCell ref="BX15:BY15"/>
    <mergeCell ref="BX16:BY16"/>
    <mergeCell ref="BX17:BY17"/>
    <mergeCell ref="BX19:BY19"/>
    <mergeCell ref="AL6:AM6"/>
    <mergeCell ref="AL7:AM7"/>
    <mergeCell ref="AL8:AM8"/>
    <mergeCell ref="AL10:AM10"/>
    <mergeCell ref="AL12:AM12"/>
    <mergeCell ref="AL13:AM13"/>
    <mergeCell ref="AL14:AM14"/>
    <mergeCell ref="AL15:AM15"/>
    <mergeCell ref="AL16:AM16"/>
    <mergeCell ref="AL17:AM17"/>
    <mergeCell ref="AL19:AM19"/>
    <mergeCell ref="AP4:AQ4"/>
    <mergeCell ref="AP6:AQ6"/>
    <mergeCell ref="AP7:AQ7"/>
    <mergeCell ref="AP8:AQ8"/>
    <mergeCell ref="AP9:AQ9"/>
    <mergeCell ref="AP10:AQ10"/>
    <mergeCell ref="AP11:AQ11"/>
    <mergeCell ref="AP12:AQ12"/>
    <mergeCell ref="AP13:AQ13"/>
    <mergeCell ref="AP14:AQ14"/>
    <mergeCell ref="AP15:AQ15"/>
    <mergeCell ref="AP16:AQ16"/>
    <mergeCell ref="AP17:AQ17"/>
    <mergeCell ref="AP19:AQ19"/>
    <mergeCell ref="AR4:AS4"/>
    <mergeCell ref="AR6:AS6"/>
    <mergeCell ref="AR7:AS7"/>
    <mergeCell ref="AR8:AS8"/>
    <mergeCell ref="AR9:AS9"/>
    <mergeCell ref="AR10:AS10"/>
    <mergeCell ref="AR11:AS11"/>
    <mergeCell ref="AR12:AS12"/>
    <mergeCell ref="AR13:AS13"/>
    <mergeCell ref="AR19:AS19"/>
    <mergeCell ref="AR14:AS14"/>
    <mergeCell ref="AR15:AS15"/>
    <mergeCell ref="AR16:AS16"/>
    <mergeCell ref="AR17:AS17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9:I19"/>
    <mergeCell ref="J6:K6"/>
    <mergeCell ref="J7:K7"/>
    <mergeCell ref="J8:K8"/>
    <mergeCell ref="J9:K9"/>
    <mergeCell ref="J10:K10"/>
    <mergeCell ref="J11:K11"/>
    <mergeCell ref="J12:K12"/>
    <mergeCell ref="J17:K17"/>
    <mergeCell ref="J19:K19"/>
    <mergeCell ref="J13:K13"/>
    <mergeCell ref="J14:K14"/>
    <mergeCell ref="J15:K15"/>
    <mergeCell ref="J16:K16"/>
    <mergeCell ref="AB9:AC9"/>
    <mergeCell ref="AB10:AC10"/>
    <mergeCell ref="AB11:AC11"/>
    <mergeCell ref="AB12:AC12"/>
    <mergeCell ref="AB4:AC4"/>
    <mergeCell ref="AB6:AC6"/>
    <mergeCell ref="AB7:AC7"/>
    <mergeCell ref="AB8:AC8"/>
    <mergeCell ref="AB19:AC19"/>
    <mergeCell ref="AB14:AC14"/>
    <mergeCell ref="AB15:AC15"/>
    <mergeCell ref="AB16:AC16"/>
    <mergeCell ref="AB17:AC17"/>
    <mergeCell ref="AN4:AO4"/>
    <mergeCell ref="AN6:AO6"/>
    <mergeCell ref="AN7:AO7"/>
    <mergeCell ref="AN8:AO8"/>
    <mergeCell ref="AN9:AO9"/>
    <mergeCell ref="AN10:AO10"/>
    <mergeCell ref="AN11:AO11"/>
    <mergeCell ref="AN12:AO12"/>
    <mergeCell ref="AN19:AO19"/>
    <mergeCell ref="AN14:AO14"/>
    <mergeCell ref="AN15:AO15"/>
    <mergeCell ref="AN16:AO16"/>
    <mergeCell ref="AN17:AO17"/>
    <mergeCell ref="CT9:CU9"/>
    <mergeCell ref="CT10:CU10"/>
    <mergeCell ref="CT11:CU11"/>
    <mergeCell ref="CT12:CU12"/>
    <mergeCell ref="CT19:CU19"/>
    <mergeCell ref="CT14:CU14"/>
    <mergeCell ref="CT15:CU15"/>
    <mergeCell ref="CT16:CU16"/>
    <mergeCell ref="CT17:CU17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9:M19"/>
    <mergeCell ref="CX4:CY4"/>
    <mergeCell ref="CX6:CY6"/>
    <mergeCell ref="CX7:CY7"/>
    <mergeCell ref="CX8:CY8"/>
    <mergeCell ref="CX9:CY9"/>
    <mergeCell ref="CX10:CY10"/>
    <mergeCell ref="CX11:CY11"/>
    <mergeCell ref="CX12:CY12"/>
    <mergeCell ref="CX19:CY19"/>
    <mergeCell ref="CX14:CY14"/>
    <mergeCell ref="CX15:CY15"/>
    <mergeCell ref="CX16:CY16"/>
    <mergeCell ref="CX17:CY17"/>
    <mergeCell ref="DB4:DC4"/>
    <mergeCell ref="DB6:DC6"/>
    <mergeCell ref="DB7:DC7"/>
    <mergeCell ref="DB8:DC8"/>
    <mergeCell ref="DB9:DC9"/>
    <mergeCell ref="DB10:DC10"/>
    <mergeCell ref="DB11:DC11"/>
    <mergeCell ref="DB12:DC12"/>
    <mergeCell ref="DB19:DC19"/>
    <mergeCell ref="DB13:DC13"/>
    <mergeCell ref="DB14:DC14"/>
    <mergeCell ref="DB15:DC15"/>
    <mergeCell ref="DB16:DC16"/>
    <mergeCell ref="DF4:DG4"/>
    <mergeCell ref="DF6:DG6"/>
    <mergeCell ref="DF7:DG7"/>
    <mergeCell ref="DF8:DG8"/>
    <mergeCell ref="DF9:DG9"/>
    <mergeCell ref="DF10:DG10"/>
    <mergeCell ref="DF11:DG11"/>
    <mergeCell ref="DF12:DG12"/>
    <mergeCell ref="DF13:DG13"/>
    <mergeCell ref="DF14:DG14"/>
    <mergeCell ref="DF15:DG15"/>
    <mergeCell ref="DF16:DG16"/>
    <mergeCell ref="DF19:DG19"/>
    <mergeCell ref="DH4:DI4"/>
    <mergeCell ref="DH6:DI6"/>
    <mergeCell ref="DH7:DI7"/>
    <mergeCell ref="DH8:DI8"/>
    <mergeCell ref="DH9:DI9"/>
    <mergeCell ref="DH10:DI10"/>
    <mergeCell ref="DH11:DI11"/>
    <mergeCell ref="DH12:DI12"/>
    <mergeCell ref="DH13:DI13"/>
    <mergeCell ref="DH14:DI14"/>
    <mergeCell ref="DH15:DI15"/>
    <mergeCell ref="DH16:DI16"/>
    <mergeCell ref="DH17:DI17"/>
    <mergeCell ref="DH19:DI19"/>
    <mergeCell ref="DJ4:DK4"/>
    <mergeCell ref="DJ6:DK6"/>
    <mergeCell ref="DJ7:DK7"/>
    <mergeCell ref="DJ8:DK8"/>
    <mergeCell ref="DJ9:DK9"/>
    <mergeCell ref="DJ10:DK10"/>
    <mergeCell ref="DJ11:DK11"/>
    <mergeCell ref="DJ12:DK12"/>
    <mergeCell ref="DJ13:DK13"/>
    <mergeCell ref="DJ14:DK14"/>
    <mergeCell ref="DJ15:DK15"/>
    <mergeCell ref="DJ16:DK16"/>
    <mergeCell ref="DJ17:DK17"/>
    <mergeCell ref="DJ19:DK19"/>
    <mergeCell ref="DL4:DM4"/>
    <mergeCell ref="DL6:DM6"/>
    <mergeCell ref="DL7:DM7"/>
    <mergeCell ref="DL8:DM8"/>
    <mergeCell ref="DL9:DM9"/>
    <mergeCell ref="DL10:DM10"/>
    <mergeCell ref="DL11:DM11"/>
    <mergeCell ref="DL12:DM12"/>
    <mergeCell ref="DL13:DM13"/>
    <mergeCell ref="DL19:DM19"/>
    <mergeCell ref="DL14:DM14"/>
    <mergeCell ref="DL15:DM15"/>
    <mergeCell ref="DL16:DM16"/>
    <mergeCell ref="DL17:DM17"/>
    <mergeCell ref="AZ4:BA4"/>
    <mergeCell ref="AZ6:BA6"/>
    <mergeCell ref="AZ7:BA7"/>
    <mergeCell ref="AZ8:BA8"/>
    <mergeCell ref="AZ9:BA9"/>
    <mergeCell ref="AZ10:BA10"/>
    <mergeCell ref="AZ11:BA11"/>
    <mergeCell ref="AZ12:BA12"/>
    <mergeCell ref="AZ19:BA19"/>
    <mergeCell ref="AZ14:BA14"/>
    <mergeCell ref="AZ15:BA15"/>
    <mergeCell ref="AZ16:BA16"/>
    <mergeCell ref="AZ17:BA17"/>
    <mergeCell ref="CN4:CO4"/>
    <mergeCell ref="CN6:CO6"/>
    <mergeCell ref="CN7:CO7"/>
    <mergeCell ref="CN8:CO8"/>
    <mergeCell ref="CN9:CO9"/>
    <mergeCell ref="CN10:CO10"/>
    <mergeCell ref="CN11:CO11"/>
    <mergeCell ref="CN12:CO12"/>
    <mergeCell ref="CN13:CO13"/>
    <mergeCell ref="CN14:CO14"/>
    <mergeCell ref="CN15:CO15"/>
    <mergeCell ref="CN16:CO16"/>
    <mergeCell ref="CN17:CO17"/>
    <mergeCell ref="CN19:CO19"/>
    <mergeCell ref="CJ4:CK4"/>
    <mergeCell ref="CJ6:CK6"/>
    <mergeCell ref="CJ7:CK7"/>
    <mergeCell ref="CJ8:CK8"/>
    <mergeCell ref="CJ9:CK9"/>
    <mergeCell ref="CJ10:CK10"/>
    <mergeCell ref="CJ11:CK11"/>
    <mergeCell ref="CJ12:CK12"/>
    <mergeCell ref="CJ13:CK13"/>
    <mergeCell ref="CJ14:CK14"/>
    <mergeCell ref="CJ15:CK15"/>
    <mergeCell ref="CJ16:CK16"/>
    <mergeCell ref="CJ17:CK17"/>
    <mergeCell ref="CJ19:CK19"/>
    <mergeCell ref="BB4:BC4"/>
    <mergeCell ref="BB6:BC6"/>
    <mergeCell ref="BB7:BC7"/>
    <mergeCell ref="BB8:BC8"/>
    <mergeCell ref="BB9:BC9"/>
    <mergeCell ref="BB10:BC10"/>
    <mergeCell ref="BB11:BC11"/>
    <mergeCell ref="BB12:BC12"/>
    <mergeCell ref="BB13:BC13"/>
    <mergeCell ref="BB14:BC14"/>
    <mergeCell ref="BB15:BC15"/>
    <mergeCell ref="BB16:BC16"/>
    <mergeCell ref="BB19:BC19"/>
    <mergeCell ref="BD4:BE4"/>
    <mergeCell ref="BD6:BE6"/>
    <mergeCell ref="BD7:BE7"/>
    <mergeCell ref="BD8:BE8"/>
    <mergeCell ref="BD9:BE9"/>
    <mergeCell ref="BD10:BE10"/>
    <mergeCell ref="BD11:BE11"/>
    <mergeCell ref="BD12:BE12"/>
    <mergeCell ref="BD13:BE13"/>
    <mergeCell ref="BD14:BE14"/>
    <mergeCell ref="BD15:BE15"/>
    <mergeCell ref="BD16:BE16"/>
    <mergeCell ref="BD17:BE17"/>
    <mergeCell ref="BD19:BE19"/>
    <mergeCell ref="BF4:BG4"/>
    <mergeCell ref="BF6:BG6"/>
    <mergeCell ref="BF7:BG7"/>
    <mergeCell ref="BF8:BG8"/>
    <mergeCell ref="BF9:BG9"/>
    <mergeCell ref="BF10:BG10"/>
    <mergeCell ref="BF11:BG11"/>
    <mergeCell ref="BF12:BG12"/>
    <mergeCell ref="BF13:BG13"/>
    <mergeCell ref="BF19:BG19"/>
    <mergeCell ref="BF14:BG14"/>
    <mergeCell ref="BF15:BG15"/>
    <mergeCell ref="BF16:BG16"/>
    <mergeCell ref="BF17:BG17"/>
    <mergeCell ref="DR4:DS4"/>
    <mergeCell ref="DR6:DS6"/>
    <mergeCell ref="DR7:DS7"/>
    <mergeCell ref="DR8:DS8"/>
    <mergeCell ref="DR9:DS9"/>
    <mergeCell ref="DR10:DS10"/>
    <mergeCell ref="DR11:DS11"/>
    <mergeCell ref="DR12:DS12"/>
    <mergeCell ref="DR13:DS13"/>
    <mergeCell ref="DR14:DS14"/>
    <mergeCell ref="DR15:DS15"/>
    <mergeCell ref="DR16:DS16"/>
    <mergeCell ref="DR17:DS17"/>
    <mergeCell ref="DR19:DS19"/>
    <mergeCell ref="DT4:DU4"/>
    <mergeCell ref="DT6:DU6"/>
    <mergeCell ref="DT7:DU7"/>
    <mergeCell ref="DT8:DU8"/>
    <mergeCell ref="DT9:DU9"/>
    <mergeCell ref="DT10:DU10"/>
    <mergeCell ref="DT11:DU11"/>
    <mergeCell ref="DT12:DU12"/>
    <mergeCell ref="DT17:DU17"/>
    <mergeCell ref="DT19:DU19"/>
    <mergeCell ref="DT13:DU13"/>
    <mergeCell ref="DT14:DU14"/>
    <mergeCell ref="DT15:DU15"/>
    <mergeCell ref="DT16:DU16"/>
  </mergeCells>
  <printOptions horizontalCentered="1"/>
  <pageMargins left="0.1968503937007874" right="0.15748031496062992" top="0.8661417322834646" bottom="0.1968503937007874" header="0.2362204724409449" footer="0.2362204724409449"/>
  <pageSetup fitToWidth="2" fitToHeight="1" horizontalDpi="300" verticalDpi="300" orientation="landscape" paperSize="9" scale="36" r:id="rId1"/>
  <headerFooter alignWithMargins="0">
    <oddHeader>&amp;C&amp;"Arial Narrow,Pogrubiony"&amp;16Pasażerowie obsłużeni w Porcie Lotniczym Gdańsk im. Lecha Wałęsy w latach 1998 - 2007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Michał Kordel</cp:lastModifiedBy>
  <cp:lastPrinted>2008-06-20T08:19:31Z</cp:lastPrinted>
  <dcterms:created xsi:type="dcterms:W3CDTF">2000-07-18T20:54:16Z</dcterms:created>
  <dcterms:modified xsi:type="dcterms:W3CDTF">2008-09-25T07:21:29Z</dcterms:modified>
  <cp:category/>
  <cp:version/>
  <cp:contentType/>
  <cp:contentStatus/>
</cp:coreProperties>
</file>